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63" i="12"/>
  <c r="F39" i="1" s="1"/>
  <c r="BA154" i="12"/>
  <c r="BA149"/>
  <c r="BA145"/>
  <c r="BA143"/>
  <c r="BA138"/>
  <c r="BA136"/>
  <c r="BA111"/>
  <c r="BA109"/>
  <c r="BA107"/>
  <c r="BA105"/>
  <c r="BA103"/>
  <c r="BA101"/>
  <c r="BA99"/>
  <c r="BA97"/>
  <c r="BA95"/>
  <c r="BA81"/>
  <c r="BA79"/>
  <c r="BA77"/>
  <c r="BA72"/>
  <c r="BA70"/>
  <c r="BA68"/>
  <c r="BA59"/>
  <c r="BA56"/>
  <c r="BA53"/>
  <c r="BA51"/>
  <c r="BA36"/>
  <c r="BA21"/>
  <c r="BA17"/>
  <c r="BA14"/>
  <c r="BA11"/>
  <c r="BA10"/>
  <c r="F9"/>
  <c r="G9" s="1"/>
  <c r="I9"/>
  <c r="K9"/>
  <c r="O9"/>
  <c r="O8" s="1"/>
  <c r="Q9"/>
  <c r="U9"/>
  <c r="F13"/>
  <c r="G13"/>
  <c r="M13" s="1"/>
  <c r="I13"/>
  <c r="K13"/>
  <c r="O13"/>
  <c r="Q13"/>
  <c r="U13"/>
  <c r="F16"/>
  <c r="G16"/>
  <c r="M16" s="1"/>
  <c r="I16"/>
  <c r="K16"/>
  <c r="O16"/>
  <c r="Q16"/>
  <c r="U16"/>
  <c r="F20"/>
  <c r="G20" s="1"/>
  <c r="I20"/>
  <c r="I19" s="1"/>
  <c r="G48" i="1" s="1"/>
  <c r="K20" i="12"/>
  <c r="K19" s="1"/>
  <c r="H48" i="1" s="1"/>
  <c r="O20" i="12"/>
  <c r="O19" s="1"/>
  <c r="Q20"/>
  <c r="Q19" s="1"/>
  <c r="U20"/>
  <c r="U19" s="1"/>
  <c r="F23"/>
  <c r="G23" s="1"/>
  <c r="M23" s="1"/>
  <c r="I23"/>
  <c r="K23"/>
  <c r="K22" s="1"/>
  <c r="H49" i="1" s="1"/>
  <c r="O23" i="12"/>
  <c r="Q23"/>
  <c r="U23"/>
  <c r="F24"/>
  <c r="G24" s="1"/>
  <c r="I24"/>
  <c r="K24"/>
  <c r="O24"/>
  <c r="Q24"/>
  <c r="U24"/>
  <c r="F29"/>
  <c r="G29" s="1"/>
  <c r="M29" s="1"/>
  <c r="I29"/>
  <c r="K29"/>
  <c r="O29"/>
  <c r="Q29"/>
  <c r="U29"/>
  <c r="F35"/>
  <c r="G35" s="1"/>
  <c r="I35"/>
  <c r="K35"/>
  <c r="O35"/>
  <c r="Q35"/>
  <c r="U35"/>
  <c r="F37"/>
  <c r="G37" s="1"/>
  <c r="M37" s="1"/>
  <c r="I37"/>
  <c r="K37"/>
  <c r="O37"/>
  <c r="Q37"/>
  <c r="U37"/>
  <c r="F38"/>
  <c r="G38" s="1"/>
  <c r="M38" s="1"/>
  <c r="I38"/>
  <c r="K38"/>
  <c r="K34" s="1"/>
  <c r="H50" i="1" s="1"/>
  <c r="O38" i="12"/>
  <c r="Q38"/>
  <c r="U38"/>
  <c r="F40"/>
  <c r="G40" s="1"/>
  <c r="I40"/>
  <c r="K40"/>
  <c r="O40"/>
  <c r="Q40"/>
  <c r="U40"/>
  <c r="F41"/>
  <c r="G41"/>
  <c r="M41" s="1"/>
  <c r="I41"/>
  <c r="K41"/>
  <c r="O41"/>
  <c r="O39" s="1"/>
  <c r="Q41"/>
  <c r="U41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9"/>
  <c r="G49" s="1"/>
  <c r="I49"/>
  <c r="K49"/>
  <c r="O49"/>
  <c r="Q49"/>
  <c r="U49"/>
  <c r="F50"/>
  <c r="G50" s="1"/>
  <c r="M50" s="1"/>
  <c r="I50"/>
  <c r="K50"/>
  <c r="O50"/>
  <c r="Q50"/>
  <c r="U50"/>
  <c r="F52"/>
  <c r="G52"/>
  <c r="M52" s="1"/>
  <c r="I52"/>
  <c r="K52"/>
  <c r="O52"/>
  <c r="Q52"/>
  <c r="U52"/>
  <c r="F55"/>
  <c r="G55" s="1"/>
  <c r="M55" s="1"/>
  <c r="I55"/>
  <c r="K55"/>
  <c r="O55"/>
  <c r="Q55"/>
  <c r="U55"/>
  <c r="F58"/>
  <c r="G58" s="1"/>
  <c r="M58" s="1"/>
  <c r="I58"/>
  <c r="K58"/>
  <c r="O58"/>
  <c r="Q58"/>
  <c r="U58"/>
  <c r="F61"/>
  <c r="G61" s="1"/>
  <c r="M61" s="1"/>
  <c r="I61"/>
  <c r="K61"/>
  <c r="O61"/>
  <c r="Q61"/>
  <c r="U61"/>
  <c r="F62"/>
  <c r="G62" s="1"/>
  <c r="M62" s="1"/>
  <c r="I62"/>
  <c r="K62"/>
  <c r="O62"/>
  <c r="Q62"/>
  <c r="U62"/>
  <c r="F63"/>
  <c r="G63" s="1"/>
  <c r="M63" s="1"/>
  <c r="I63"/>
  <c r="K63"/>
  <c r="O63"/>
  <c r="Q63"/>
  <c r="U63"/>
  <c r="F65"/>
  <c r="G65" s="1"/>
  <c r="M65" s="1"/>
  <c r="I65"/>
  <c r="K65"/>
  <c r="O65"/>
  <c r="Q65"/>
  <c r="U65"/>
  <c r="F67"/>
  <c r="G67" s="1"/>
  <c r="I67"/>
  <c r="K67"/>
  <c r="O67"/>
  <c r="Q67"/>
  <c r="U67"/>
  <c r="F69"/>
  <c r="G69" s="1"/>
  <c r="M69" s="1"/>
  <c r="I69"/>
  <c r="K69"/>
  <c r="O69"/>
  <c r="Q69"/>
  <c r="U69"/>
  <c r="F71"/>
  <c r="G71" s="1"/>
  <c r="M71" s="1"/>
  <c r="I71"/>
  <c r="K71"/>
  <c r="O71"/>
  <c r="Q71"/>
  <c r="U71"/>
  <c r="F73"/>
  <c r="G73" s="1"/>
  <c r="M73" s="1"/>
  <c r="I73"/>
  <c r="K73"/>
  <c r="O73"/>
  <c r="Q73"/>
  <c r="U73"/>
  <c r="F74"/>
  <c r="G74" s="1"/>
  <c r="M74" s="1"/>
  <c r="I74"/>
  <c r="K74"/>
  <c r="O74"/>
  <c r="Q74"/>
  <c r="U74"/>
  <c r="F76"/>
  <c r="G76" s="1"/>
  <c r="M76" s="1"/>
  <c r="I76"/>
  <c r="K76"/>
  <c r="O76"/>
  <c r="Q76"/>
  <c r="U76"/>
  <c r="F78"/>
  <c r="G78" s="1"/>
  <c r="I78"/>
  <c r="K78"/>
  <c r="O78"/>
  <c r="Q78"/>
  <c r="U78"/>
  <c r="F80"/>
  <c r="G80" s="1"/>
  <c r="M80" s="1"/>
  <c r="I80"/>
  <c r="K80"/>
  <c r="O80"/>
  <c r="Q80"/>
  <c r="U80"/>
  <c r="F82"/>
  <c r="G82"/>
  <c r="M82" s="1"/>
  <c r="I82"/>
  <c r="K82"/>
  <c r="O82"/>
  <c r="Q82"/>
  <c r="U82"/>
  <c r="F83"/>
  <c r="G83" s="1"/>
  <c r="M83" s="1"/>
  <c r="I83"/>
  <c r="K83"/>
  <c r="O83"/>
  <c r="Q83"/>
  <c r="U83"/>
  <c r="F84"/>
  <c r="G84" s="1"/>
  <c r="M84" s="1"/>
  <c r="I84"/>
  <c r="K84"/>
  <c r="O84"/>
  <c r="Q84"/>
  <c r="U84"/>
  <c r="F85"/>
  <c r="G85"/>
  <c r="M85" s="1"/>
  <c r="I85"/>
  <c r="K85"/>
  <c r="O85"/>
  <c r="Q85"/>
  <c r="U85"/>
  <c r="F86"/>
  <c r="G86" s="1"/>
  <c r="M86" s="1"/>
  <c r="I86"/>
  <c r="K86"/>
  <c r="O86"/>
  <c r="Q86"/>
  <c r="U86"/>
  <c r="F87"/>
  <c r="G87" s="1"/>
  <c r="M87" s="1"/>
  <c r="I87"/>
  <c r="K87"/>
  <c r="O87"/>
  <c r="Q87"/>
  <c r="U87"/>
  <c r="F88"/>
  <c r="G88" s="1"/>
  <c r="M88" s="1"/>
  <c r="I88"/>
  <c r="K88"/>
  <c r="O88"/>
  <c r="Q88"/>
  <c r="U88"/>
  <c r="F89"/>
  <c r="G89" s="1"/>
  <c r="M89" s="1"/>
  <c r="I89"/>
  <c r="K89"/>
  <c r="O89"/>
  <c r="Q89"/>
  <c r="U89"/>
  <c r="F90"/>
  <c r="G90" s="1"/>
  <c r="M90" s="1"/>
  <c r="I90"/>
  <c r="K90"/>
  <c r="O90"/>
  <c r="Q90"/>
  <c r="U90"/>
  <c r="F91"/>
  <c r="G91" s="1"/>
  <c r="M91" s="1"/>
  <c r="I91"/>
  <c r="K91"/>
  <c r="O91"/>
  <c r="Q91"/>
  <c r="U91"/>
  <c r="F92"/>
  <c r="G92" s="1"/>
  <c r="M92" s="1"/>
  <c r="I92"/>
  <c r="K92"/>
  <c r="O92"/>
  <c r="Q92"/>
  <c r="U92"/>
  <c r="F93"/>
  <c r="G93" s="1"/>
  <c r="M93" s="1"/>
  <c r="I93"/>
  <c r="K93"/>
  <c r="O93"/>
  <c r="Q93"/>
  <c r="U93"/>
  <c r="F94"/>
  <c r="G94"/>
  <c r="M94" s="1"/>
  <c r="I94"/>
  <c r="K94"/>
  <c r="O94"/>
  <c r="Q94"/>
  <c r="U94"/>
  <c r="F96"/>
  <c r="G96" s="1"/>
  <c r="M96" s="1"/>
  <c r="I96"/>
  <c r="K96"/>
  <c r="O96"/>
  <c r="Q96"/>
  <c r="U96"/>
  <c r="F98"/>
  <c r="G98" s="1"/>
  <c r="M98" s="1"/>
  <c r="I98"/>
  <c r="K98"/>
  <c r="O98"/>
  <c r="Q98"/>
  <c r="U98"/>
  <c r="F100"/>
  <c r="G100"/>
  <c r="M100" s="1"/>
  <c r="I100"/>
  <c r="K100"/>
  <c r="O100"/>
  <c r="Q100"/>
  <c r="U100"/>
  <c r="F102"/>
  <c r="G102" s="1"/>
  <c r="M102" s="1"/>
  <c r="I102"/>
  <c r="K102"/>
  <c r="O102"/>
  <c r="Q102"/>
  <c r="U102"/>
  <c r="F104"/>
  <c r="G104" s="1"/>
  <c r="M104" s="1"/>
  <c r="I104"/>
  <c r="K104"/>
  <c r="O104"/>
  <c r="Q104"/>
  <c r="U104"/>
  <c r="F106"/>
  <c r="G106" s="1"/>
  <c r="M106" s="1"/>
  <c r="I106"/>
  <c r="K106"/>
  <c r="O106"/>
  <c r="Q106"/>
  <c r="U106"/>
  <c r="F108"/>
  <c r="G108" s="1"/>
  <c r="M108" s="1"/>
  <c r="I108"/>
  <c r="K108"/>
  <c r="O108"/>
  <c r="Q108"/>
  <c r="U108"/>
  <c r="F110"/>
  <c r="G110" s="1"/>
  <c r="M110" s="1"/>
  <c r="I110"/>
  <c r="K110"/>
  <c r="O110"/>
  <c r="Q110"/>
  <c r="U110"/>
  <c r="F112"/>
  <c r="G112" s="1"/>
  <c r="M112" s="1"/>
  <c r="I112"/>
  <c r="K112"/>
  <c r="O112"/>
  <c r="Q112"/>
  <c r="U112"/>
  <c r="F113"/>
  <c r="G113" s="1"/>
  <c r="M113" s="1"/>
  <c r="I113"/>
  <c r="K113"/>
  <c r="O113"/>
  <c r="Q113"/>
  <c r="U113"/>
  <c r="F114"/>
  <c r="G114" s="1"/>
  <c r="M114" s="1"/>
  <c r="I114"/>
  <c r="K114"/>
  <c r="O114"/>
  <c r="Q114"/>
  <c r="U114"/>
  <c r="F115"/>
  <c r="G115"/>
  <c r="M115" s="1"/>
  <c r="I115"/>
  <c r="K115"/>
  <c r="O115"/>
  <c r="Q115"/>
  <c r="U115"/>
  <c r="F116"/>
  <c r="G116" s="1"/>
  <c r="M116" s="1"/>
  <c r="I116"/>
  <c r="K116"/>
  <c r="O116"/>
  <c r="Q116"/>
  <c r="U116"/>
  <c r="F117"/>
  <c r="G117" s="1"/>
  <c r="M117" s="1"/>
  <c r="I117"/>
  <c r="K117"/>
  <c r="O117"/>
  <c r="Q117"/>
  <c r="U117"/>
  <c r="F118"/>
  <c r="G118"/>
  <c r="M118" s="1"/>
  <c r="I118"/>
  <c r="K118"/>
  <c r="O118"/>
  <c r="Q118"/>
  <c r="U118"/>
  <c r="F119"/>
  <c r="G119" s="1"/>
  <c r="M119" s="1"/>
  <c r="I119"/>
  <c r="K119"/>
  <c r="O119"/>
  <c r="Q119"/>
  <c r="U119"/>
  <c r="F120"/>
  <c r="G120" s="1"/>
  <c r="M120" s="1"/>
  <c r="I120"/>
  <c r="K120"/>
  <c r="O120"/>
  <c r="Q120"/>
  <c r="U120"/>
  <c r="F121"/>
  <c r="G121" s="1"/>
  <c r="M121" s="1"/>
  <c r="I121"/>
  <c r="K121"/>
  <c r="O121"/>
  <c r="Q121"/>
  <c r="U121"/>
  <c r="F122"/>
  <c r="G122" s="1"/>
  <c r="M122" s="1"/>
  <c r="I122"/>
  <c r="K122"/>
  <c r="O122"/>
  <c r="Q122"/>
  <c r="U122"/>
  <c r="F123"/>
  <c r="G123" s="1"/>
  <c r="M123" s="1"/>
  <c r="I123"/>
  <c r="K123"/>
  <c r="O123"/>
  <c r="Q123"/>
  <c r="U123"/>
  <c r="F124"/>
  <c r="G124" s="1"/>
  <c r="M124" s="1"/>
  <c r="I124"/>
  <c r="K124"/>
  <c r="O124"/>
  <c r="Q124"/>
  <c r="U124"/>
  <c r="F126"/>
  <c r="G126" s="1"/>
  <c r="I126"/>
  <c r="K126"/>
  <c r="O126"/>
  <c r="Q126"/>
  <c r="U126"/>
  <c r="F127"/>
  <c r="G127" s="1"/>
  <c r="M127" s="1"/>
  <c r="I127"/>
  <c r="K127"/>
  <c r="O127"/>
  <c r="Q127"/>
  <c r="U127"/>
  <c r="F128"/>
  <c r="G128" s="1"/>
  <c r="M128" s="1"/>
  <c r="I128"/>
  <c r="K128"/>
  <c r="O128"/>
  <c r="Q128"/>
  <c r="U128"/>
  <c r="F129"/>
  <c r="G129" s="1"/>
  <c r="M129" s="1"/>
  <c r="I129"/>
  <c r="K129"/>
  <c r="O129"/>
  <c r="Q129"/>
  <c r="U129"/>
  <c r="F130"/>
  <c r="G130" s="1"/>
  <c r="M130" s="1"/>
  <c r="I130"/>
  <c r="K130"/>
  <c r="O130"/>
  <c r="Q130"/>
  <c r="U130"/>
  <c r="F131"/>
  <c r="G131" s="1"/>
  <c r="M131" s="1"/>
  <c r="I131"/>
  <c r="K131"/>
  <c r="O131"/>
  <c r="Q131"/>
  <c r="U131"/>
  <c r="F132"/>
  <c r="G132" s="1"/>
  <c r="M132" s="1"/>
  <c r="I132"/>
  <c r="K132"/>
  <c r="O132"/>
  <c r="Q132"/>
  <c r="U132"/>
  <c r="F133"/>
  <c r="G133" s="1"/>
  <c r="M133" s="1"/>
  <c r="I133"/>
  <c r="K133"/>
  <c r="O133"/>
  <c r="Q133"/>
  <c r="U133"/>
  <c r="F134"/>
  <c r="G134"/>
  <c r="M134" s="1"/>
  <c r="I134"/>
  <c r="K134"/>
  <c r="O134"/>
  <c r="Q134"/>
  <c r="U134"/>
  <c r="F135"/>
  <c r="G135" s="1"/>
  <c r="M135" s="1"/>
  <c r="I135"/>
  <c r="K135"/>
  <c r="O135"/>
  <c r="Q135"/>
  <c r="U135"/>
  <c r="F137"/>
  <c r="G137" s="1"/>
  <c r="M137" s="1"/>
  <c r="I137"/>
  <c r="K137"/>
  <c r="O137"/>
  <c r="Q137"/>
  <c r="U137"/>
  <c r="F139"/>
  <c r="G139" s="1"/>
  <c r="M139" s="1"/>
  <c r="I139"/>
  <c r="K139"/>
  <c r="O139"/>
  <c r="Q139"/>
  <c r="U139"/>
  <c r="F140"/>
  <c r="G140" s="1"/>
  <c r="M140" s="1"/>
  <c r="I140"/>
  <c r="K140"/>
  <c r="O140"/>
  <c r="Q140"/>
  <c r="U140"/>
  <c r="F142"/>
  <c r="G142" s="1"/>
  <c r="I142"/>
  <c r="K142"/>
  <c r="K141" s="1"/>
  <c r="H57" i="1" s="1"/>
  <c r="O142" i="12"/>
  <c r="Q142"/>
  <c r="U142"/>
  <c r="F144"/>
  <c r="G144" s="1"/>
  <c r="M144" s="1"/>
  <c r="I144"/>
  <c r="K144"/>
  <c r="O144"/>
  <c r="Q144"/>
  <c r="U144"/>
  <c r="F146"/>
  <c r="G146" s="1"/>
  <c r="M146" s="1"/>
  <c r="I146"/>
  <c r="K146"/>
  <c r="O146"/>
  <c r="Q146"/>
  <c r="U146"/>
  <c r="U141" s="1"/>
  <c r="F148"/>
  <c r="G148" s="1"/>
  <c r="I148"/>
  <c r="K148"/>
  <c r="O148"/>
  <c r="Q148"/>
  <c r="U148"/>
  <c r="F150"/>
  <c r="G150" s="1"/>
  <c r="M150" s="1"/>
  <c r="I150"/>
  <c r="K150"/>
  <c r="O150"/>
  <c r="Q150"/>
  <c r="U150"/>
  <c r="F151"/>
  <c r="G151" s="1"/>
  <c r="M151" s="1"/>
  <c r="I151"/>
  <c r="K151"/>
  <c r="O151"/>
  <c r="Q151"/>
  <c r="U151"/>
  <c r="F153"/>
  <c r="G153" s="1"/>
  <c r="I153"/>
  <c r="K153"/>
  <c r="O153"/>
  <c r="Q153"/>
  <c r="U153"/>
  <c r="F155"/>
  <c r="G155"/>
  <c r="M155" s="1"/>
  <c r="I155"/>
  <c r="K155"/>
  <c r="O155"/>
  <c r="Q155"/>
  <c r="U155"/>
  <c r="F156"/>
  <c r="G156" s="1"/>
  <c r="M156" s="1"/>
  <c r="I156"/>
  <c r="K156"/>
  <c r="O156"/>
  <c r="Q156"/>
  <c r="U156"/>
  <c r="F157"/>
  <c r="G157" s="1"/>
  <c r="M157" s="1"/>
  <c r="I157"/>
  <c r="K157"/>
  <c r="O157"/>
  <c r="Q157"/>
  <c r="U157"/>
  <c r="F159"/>
  <c r="G159" s="1"/>
  <c r="I159"/>
  <c r="I158" s="1"/>
  <c r="G60" i="1" s="1"/>
  <c r="I60" s="1"/>
  <c r="K159" i="12"/>
  <c r="K158" s="1"/>
  <c r="H60" i="1" s="1"/>
  <c r="O159" i="12"/>
  <c r="O158" s="1"/>
  <c r="Q159"/>
  <c r="Q158" s="1"/>
  <c r="U159"/>
  <c r="U158" s="1"/>
  <c r="F161"/>
  <c r="G161" s="1"/>
  <c r="I161"/>
  <c r="I160" s="1"/>
  <c r="G61" i="1" s="1"/>
  <c r="K161" i="12"/>
  <c r="K160" s="1"/>
  <c r="H61" i="1" s="1"/>
  <c r="G19" s="1"/>
  <c r="O161" i="12"/>
  <c r="O160" s="1"/>
  <c r="Q161"/>
  <c r="Q160" s="1"/>
  <c r="U161"/>
  <c r="U160" s="1"/>
  <c r="I20" i="1"/>
  <c r="G20"/>
  <c r="E20"/>
  <c r="I18"/>
  <c r="G18"/>
  <c r="E18"/>
  <c r="G27"/>
  <c r="J28"/>
  <c r="J26"/>
  <c r="G38"/>
  <c r="F38"/>
  <c r="H32"/>
  <c r="J23"/>
  <c r="J24"/>
  <c r="J25"/>
  <c r="J27"/>
  <c r="E24"/>
  <c r="E26"/>
  <c r="AD163" i="12" l="1"/>
  <c r="G39" i="1" s="1"/>
  <c r="G40" s="1"/>
  <c r="G25" s="1"/>
  <c r="G26" s="1"/>
  <c r="Q152" i="12"/>
  <c r="I152"/>
  <c r="G59" i="1" s="1"/>
  <c r="K147" i="12"/>
  <c r="H58" i="1" s="1"/>
  <c r="I39" i="12"/>
  <c r="G51" i="1" s="1"/>
  <c r="E19"/>
  <c r="I61"/>
  <c r="I19" s="1"/>
  <c r="I48"/>
  <c r="F40"/>
  <c r="G23" s="1"/>
  <c r="G160" i="12"/>
  <c r="M161"/>
  <c r="M160" s="1"/>
  <c r="I147"/>
  <c r="G58" i="1" s="1"/>
  <c r="I58" s="1"/>
  <c r="O152" i="12"/>
  <c r="K152"/>
  <c r="H59" i="1" s="1"/>
  <c r="I59" s="1"/>
  <c r="Q147" i="12"/>
  <c r="I141"/>
  <c r="G57" i="1" s="1"/>
  <c r="I57" s="1"/>
  <c r="U125" i="12"/>
  <c r="O125"/>
  <c r="Q66"/>
  <c r="I48"/>
  <c r="G53" i="1" s="1"/>
  <c r="I53" s="1"/>
  <c r="K42" i="12"/>
  <c r="H52" i="1" s="1"/>
  <c r="U34" i="12"/>
  <c r="I34"/>
  <c r="G50" i="1" s="1"/>
  <c r="I50" s="1"/>
  <c r="I22" i="12"/>
  <c r="G49" i="1" s="1"/>
  <c r="I49" s="1"/>
  <c r="K8" i="12"/>
  <c r="H47" i="1" s="1"/>
  <c r="K75" i="12"/>
  <c r="H55" i="1" s="1"/>
  <c r="U66" i="12"/>
  <c r="I66"/>
  <c r="G54" i="1" s="1"/>
  <c r="K48" i="12"/>
  <c r="H53" i="1" s="1"/>
  <c r="U42" i="12"/>
  <c r="I42"/>
  <c r="G52" i="1" s="1"/>
  <c r="Q39" i="12"/>
  <c r="U147"/>
  <c r="Q141"/>
  <c r="O141"/>
  <c r="I125"/>
  <c r="G56" i="1" s="1"/>
  <c r="U75" i="12"/>
  <c r="O75"/>
  <c r="K66"/>
  <c r="H54" i="1" s="1"/>
  <c r="U48" i="12"/>
  <c r="O48"/>
  <c r="Q42"/>
  <c r="U39"/>
  <c r="O34"/>
  <c r="Q22"/>
  <c r="Q8"/>
  <c r="Q125"/>
  <c r="I75"/>
  <c r="G55" i="1" s="1"/>
  <c r="I55" s="1"/>
  <c r="U152" i="12"/>
  <c r="O147"/>
  <c r="K125"/>
  <c r="H56" i="1" s="1"/>
  <c r="Q75" i="12"/>
  <c r="O66"/>
  <c r="Q48"/>
  <c r="O42"/>
  <c r="K39"/>
  <c r="H51" i="1" s="1"/>
  <c r="I51" s="1"/>
  <c r="Q34" i="12"/>
  <c r="U22"/>
  <c r="O22"/>
  <c r="U8"/>
  <c r="I8"/>
  <c r="G47" i="1" s="1"/>
  <c r="M159" i="12"/>
  <c r="M158" s="1"/>
  <c r="G158"/>
  <c r="M148"/>
  <c r="M147" s="1"/>
  <c r="G147"/>
  <c r="M42"/>
  <c r="M20"/>
  <c r="M19" s="1"/>
  <c r="G19"/>
  <c r="M75"/>
  <c r="G39"/>
  <c r="M40"/>
  <c r="M39" s="1"/>
  <c r="M49"/>
  <c r="M48" s="1"/>
  <c r="G48"/>
  <c r="G152"/>
  <c r="M153"/>
  <c r="M152" s="1"/>
  <c r="M126"/>
  <c r="M125" s="1"/>
  <c r="G125"/>
  <c r="G75"/>
  <c r="M78"/>
  <c r="M67"/>
  <c r="M66" s="1"/>
  <c r="G66"/>
  <c r="M35"/>
  <c r="M34" s="1"/>
  <c r="G34"/>
  <c r="M142"/>
  <c r="M141" s="1"/>
  <c r="G141"/>
  <c r="M24"/>
  <c r="M22" s="1"/>
  <c r="G22"/>
  <c r="G8"/>
  <c r="M9"/>
  <c r="M8" s="1"/>
  <c r="G42"/>
  <c r="H39" i="1" l="1"/>
  <c r="I39" s="1"/>
  <c r="I40" s="1"/>
  <c r="J39" s="1"/>
  <c r="J40" s="1"/>
  <c r="G163" i="12"/>
  <c r="G28" i="1"/>
  <c r="G17"/>
  <c r="I52"/>
  <c r="E16"/>
  <c r="G62"/>
  <c r="I47"/>
  <c r="I16" s="1"/>
  <c r="H62"/>
  <c r="G16"/>
  <c r="G21" s="1"/>
  <c r="E17"/>
  <c r="I54"/>
  <c r="I17" s="1"/>
  <c r="I56"/>
  <c r="G24"/>
  <c r="G29" s="1"/>
  <c r="H40" l="1"/>
  <c r="E21"/>
  <c r="I21"/>
  <c r="I6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<sst xmlns="http://schemas.openxmlformats.org/spreadsheetml/2006/main" count="695" uniqueCount="330">
  <si>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</si>
  <si>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</si>
  <si>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</si>
  <si>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</si>
  <si>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</si>
  <si>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</si>
  <si>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</si>
  <si>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</si>
  <si>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</si>
  <si>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</si>
  <si>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</si>
  <si>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</si>
  <si>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</si>
  <si>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</si>
  <si>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</si>
  <si>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</si>
  <si>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</si>
  <si>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</si>
  <si>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</si>
  <si>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</si>
  <si>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</si>
  <si>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</si>
  <si>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</si>
  <si>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</si>
  <si>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</si>
  <si>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</si>
  <si>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</si>
  <si>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</si>
  <si>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</si>
  <si>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</si>
  <si>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</si>
  <si>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</si>
  <si>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</si>
  <si>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</si>
  <si>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</si>
  <si>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</si>
  <si>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</si>
  <si>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</si>
  <si>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</si>
  <si>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</si>
  <si>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</si>
  <si>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</si>
  <si>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ÚSTÍ NAD ORLICÍ</t>
  </si>
  <si>
    <t>Rozpočet:</t>
  </si>
  <si>
    <t>Misto</t>
  </si>
  <si>
    <t xml:space="preserve">ORLICKOÚSTECKÁ NEMOCNICE, HAVARIJNÍ STAV ROZVODŮ </t>
  </si>
  <si>
    <t>NEMOCNICE PARDUBICKÉHO KRAJE a.s.</t>
  </si>
  <si>
    <t>KYJEVSKÁ 44, 532 03 PARDUBICE</t>
  </si>
  <si>
    <t>PARDUBICE</t>
  </si>
  <si>
    <t>532 03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</si>
  <si>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</si>
  <si>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</si>
  <si>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</si>
  <si>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</si>
  <si>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</si>
  <si>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</si>
  <si>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</si>
  <si>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</si>
  <si>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</si>
  <si>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</si>
  <si>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</si>
  <si>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</si>
  <si>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</si>
  <si>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</si>
  <si>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</si>
  <si>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</si>
  <si>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</si>
  <si>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</si>
  <si>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</si>
  <si>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711</t>
  </si>
  <si>
    <t>Izolace proti vodě</t>
  </si>
  <si>
    <t>722</t>
  </si>
  <si>
    <t>Vnitřní vodovod</t>
  </si>
  <si>
    <t>725</t>
  </si>
  <si>
    <t>Zařizovací předměty</t>
  </si>
  <si>
    <t>766</t>
  </si>
  <si>
    <t>Konstrukce truhlářské</t>
  </si>
  <si>
    <t>767</t>
  </si>
  <si>
    <t>Konstrukce zámečnické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</si>
  <si>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</si>
  <si>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</si>
  <si>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</si>
  <si>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</si>
  <si>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</si>
  <si>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</si>
  <si>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</si>
  <si>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</si>
  <si>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</si>
  <si>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</si>
  <si>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</si>
  <si>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</si>
  <si>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</si>
  <si>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</si>
  <si>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</si>
  <si>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</si>
  <si>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</si>
  <si>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</si>
  <si>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</si>
  <si>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</si>
  <si>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</si>
  <si>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</si>
  <si>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</si>
  <si>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</si>
  <si>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</si>
  <si>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</si>
  <si>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</si>
  <si>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</si>
  <si>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</si>
  <si>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</si>
  <si>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</si>
  <si>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</si>
  <si>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</si>
  <si>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340100011RAB</t>
  </si>
  <si>
    <t>Zazdívka otvorů v příčkách plochy do 1 m2, příčka tloušťky 15 cm</t>
  </si>
  <si>
    <t>m2</t>
  </si>
  <si>
    <t>POL2_0</t>
  </si>
  <si>
    <t>POP</t>
  </si>
  <si>
    <t>Zazdění otvorů v příčkách po instalaci vodovod. potrubí.</t>
  </si>
  <si>
    <t>22*0,25</t>
  </si>
  <si>
    <t>VV</t>
  </si>
  <si>
    <t>310100011RAA</t>
  </si>
  <si>
    <t>Zazdívka otvorů ve zdivu, bez úpravy povrchu, tloušťky 30 cm</t>
  </si>
  <si>
    <t>Zazdění otvorů v nadpraží na chodbě a otvorů zdí tl. 30 cm</t>
  </si>
  <si>
    <t>0,6*0,3*8</t>
  </si>
  <si>
    <t>310100011RAB</t>
  </si>
  <si>
    <t>Zazdívka otvorů ve zdivu, bez úpravy povrchu, tloušťky 45 cm</t>
  </si>
  <si>
    <t>Zazdění otvorů v nadpraží na chodbě a otvorů zdí tl. 45 cm</t>
  </si>
  <si>
    <t>0,6*0,3*5</t>
  </si>
  <si>
    <t>411200021RAB</t>
  </si>
  <si>
    <t>Zabetonování otvorů ve stropu do 1 m2, tloušťka 25 cm, bednění, výztuž</t>
  </si>
  <si>
    <t>Zabetonování otvorů ve stropu po napojení na stávající rozvody SV, TUV a požární vody.</t>
  </si>
  <si>
    <t>612403386R00</t>
  </si>
  <si>
    <t>Hrubá výplň rýh ve stěnách do 10x10cm maltou z SMS</t>
  </si>
  <si>
    <t>m</t>
  </si>
  <si>
    <t>POL1_0</t>
  </si>
  <si>
    <t>612451161R00</t>
  </si>
  <si>
    <t>Oprava cementových omítek stěn pálených do 5 %</t>
  </si>
  <si>
    <t>138*0,2</t>
  </si>
  <si>
    <t>612100031RAA</t>
  </si>
  <si>
    <t>Oprava omítek stěn vnitřních vápenocem. štukových, oprava z 10 %, malba</t>
  </si>
  <si>
    <t>632451054R00</t>
  </si>
  <si>
    <t>Potěr pískocementový, min. 17 MPa, tl. 40 mm</t>
  </si>
  <si>
    <t>Oprava podlahy po napojení rozvodů vody</t>
  </si>
  <si>
    <t>63245XXXX</t>
  </si>
  <si>
    <t>Samonivelační stěrka</t>
  </si>
  <si>
    <t>Oprava stávající podlahové krytiny na chodbě</t>
  </si>
  <si>
    <t>941955002R00</t>
  </si>
  <si>
    <t>Lešení lehké pomocné, výška podlahy do 1,9 m</t>
  </si>
  <si>
    <t>941941831R00</t>
  </si>
  <si>
    <t>Demontáž lešení leh.řad.s podlahami,š.1 m, H 10 m</t>
  </si>
  <si>
    <t>953941721R00</t>
  </si>
  <si>
    <t>Osazení držáků nebo objímek ve zdivu betonovém</t>
  </si>
  <si>
    <t>kus</t>
  </si>
  <si>
    <t>953941711R00</t>
  </si>
  <si>
    <t>Osazení držáků nebo objímek ve zdivu cihelném</t>
  </si>
  <si>
    <t>95394XXXX</t>
  </si>
  <si>
    <t>Objímka na vodovodní potrubí 1"</t>
  </si>
  <si>
    <t>Objímka na vodovodní potrubí 6/4"</t>
  </si>
  <si>
    <t>Šroub komby M8 x 250</t>
  </si>
  <si>
    <t>974100020RA0</t>
  </si>
  <si>
    <t>Vysekání rýh ve zdivu z cihel, 10 x 10 cm</t>
  </si>
  <si>
    <t>971033431R00</t>
  </si>
  <si>
    <t>Vybourání otv. zeď cihel. pl.0,25 m2, tl.15cm, MVC</t>
  </si>
  <si>
    <t>Vybourání montážních otvorů v příčkách (instalačních šachtách)</t>
  </si>
  <si>
    <t>971100021RAA</t>
  </si>
  <si>
    <t>Vybourání otvorů ve zdivu cihelném, tloušťka 30 cm</t>
  </si>
  <si>
    <t>Nadpraží na chodbě, nosné stěny</t>
  </si>
  <si>
    <t>971100031RAC</t>
  </si>
  <si>
    <t>Vybourání otvorů ve zdech betonových, tloušťka 45 cm</t>
  </si>
  <si>
    <t>972054491R00</t>
  </si>
  <si>
    <t>Vybourání otv. stropy ŽB pl. 1 m2, tl. nad 8 cm</t>
  </si>
  <si>
    <t>m3</t>
  </si>
  <si>
    <t>Vybourání otvoru v podlaze na chodbě a ambulanci č.m.5</t>
  </si>
  <si>
    <t>1*1*0,35*2</t>
  </si>
  <si>
    <t>979981106R00</t>
  </si>
  <si>
    <t>Kontejner, suť bez příměsí, odvoz a likvidace,12 t</t>
  </si>
  <si>
    <t>t</t>
  </si>
  <si>
    <t>979081111R00</t>
  </si>
  <si>
    <t>Odvoz suti a vybour. hmot na skládku do 1 km</t>
  </si>
  <si>
    <t>979081121R00</t>
  </si>
  <si>
    <t>Příplatek k odvozu za každý další 1 km (9km)</t>
  </si>
  <si>
    <t>9*5</t>
  </si>
  <si>
    <t>97908XXXX</t>
  </si>
  <si>
    <t>Poplatek za uložení suťi na skládku</t>
  </si>
  <si>
    <t>711212001RT2</t>
  </si>
  <si>
    <t>Nátěr hydroizolační těsnicí hmotou,  proti vlhkosti</t>
  </si>
  <si>
    <t>Doplnění izolace pod ker. obklad</t>
  </si>
  <si>
    <t>711111001R00</t>
  </si>
  <si>
    <t>Izolace proti vlhkosti vodor. nátěr ALP za studena</t>
  </si>
  <si>
    <t>Doplnění izolace na chodbě</t>
  </si>
  <si>
    <t>711141559R00</t>
  </si>
  <si>
    <t>Izolace proti vlhk. vodorovná pásy přitavením</t>
  </si>
  <si>
    <t>711199095R00</t>
  </si>
  <si>
    <t>Příplatek za plochu do 10 m2, natěradly</t>
  </si>
  <si>
    <t>71119XXXX</t>
  </si>
  <si>
    <t>Asfaltový pás s hliníkovou folií</t>
  </si>
  <si>
    <t>722220111R00</t>
  </si>
  <si>
    <t>Nástěnka K 247, pro výtokový ventil G 1/2</t>
  </si>
  <si>
    <t>Přívod vody pro automat na kávu</t>
  </si>
  <si>
    <t>72222XXXX</t>
  </si>
  <si>
    <t xml:space="preserve">Nápojení na stávající rozvody SV, TUV a CV </t>
  </si>
  <si>
    <t>soubor</t>
  </si>
  <si>
    <t>Napojení na stávající rozvody v suterénu (rehabilitace) pod stropem. V ceně je započítána dodávka a montáž materiálu, včetně demontáže a zpětné montáže části stávajícího rastrového podhledu</t>
  </si>
  <si>
    <t>722220121R00</t>
  </si>
  <si>
    <t>Nástěnka K 247, pro baterii G 1/2</t>
  </si>
  <si>
    <t>pár</t>
  </si>
  <si>
    <t>Baterie pro výlevku v úklidu</t>
  </si>
  <si>
    <t>722130916R00</t>
  </si>
  <si>
    <t>Oprava-přeřezání ocelové trubky DN 50</t>
  </si>
  <si>
    <t>722130802R00</t>
  </si>
  <si>
    <t>Demontáž potrubí ocelových závitových DN 40</t>
  </si>
  <si>
    <t>722254110R00</t>
  </si>
  <si>
    <t>Demontáž hydrantových skříní</t>
  </si>
  <si>
    <t>72225XXXX</t>
  </si>
  <si>
    <t>Hyrantový systém d 25/30 tvarově stálá hadice , dodávka, montáž</t>
  </si>
  <si>
    <t>ks</t>
  </si>
  <si>
    <t>722130901R00</t>
  </si>
  <si>
    <t>Zazátkování vývodu</t>
  </si>
  <si>
    <t>722130913R00</t>
  </si>
  <si>
    <t>Oprava-přeřezání ocelové trubky DN 25</t>
  </si>
  <si>
    <t>72217XXXX</t>
  </si>
  <si>
    <t>dilatační smyčka na vodovodní potrubí</t>
  </si>
  <si>
    <t>722176111R00</t>
  </si>
  <si>
    <t>Montáž rozvodů z plastů polyfúz. svařováním DN 16</t>
  </si>
  <si>
    <t>722176112R00</t>
  </si>
  <si>
    <t>Montáž rozvodů z plastů polyfúz. svařováním DN 20</t>
  </si>
  <si>
    <t>722176113R00</t>
  </si>
  <si>
    <t>Montáž rozvodů z plastů polyfúz. svařováním DN 25</t>
  </si>
  <si>
    <t>722176114R00</t>
  </si>
  <si>
    <t>Montáž rozvodů z plastů polyfúz. svařováním DN 32</t>
  </si>
  <si>
    <t>722176115R00</t>
  </si>
  <si>
    <t>Montáž rozvodů z plastů polyfúz. svařováním DN 40</t>
  </si>
  <si>
    <t>Třívrstvé plastové voldovodní potrubí DN15</t>
  </si>
  <si>
    <t>potrubí s vnitřní čedičovou vrstvou (nizká roztažnost, dlouhá životnost)</t>
  </si>
  <si>
    <t>Třívrstvé plastové voldovodní potrubí DN20</t>
  </si>
  <si>
    <t>Třívrstvé plastové voldovodní potrubí DN25</t>
  </si>
  <si>
    <t>Třívrstvé plastové voldovodní potrubí DN32</t>
  </si>
  <si>
    <t>Třívrstvé plastové voldovodní potrubí DN40</t>
  </si>
  <si>
    <t>Mosazný ventil+šroubení 1/2", dodávka montáž</t>
  </si>
  <si>
    <t>Uzávěry vody k jednotlivým stoupacím potrubí a odboček od hlavního vedení pod stropem na chodbě</t>
  </si>
  <si>
    <t>Mosazný ventil+šroubení 3/4"", dodávka montáž</t>
  </si>
  <si>
    <t>Mosazný ventil+šroubení 1", dodávka montáž</t>
  </si>
  <si>
    <t>Hlavní uzavírací ventil cirkulační vody  v suterénu (rehabilitace) pod stropem</t>
  </si>
  <si>
    <t>Mosazný ventil+šroubení 6/4"", dodávka montáž</t>
  </si>
  <si>
    <t>Hlavní uzavírací ventil studené a teplé užitkové vody  v suterénu (rehabilitace) pod stropem</t>
  </si>
  <si>
    <t>PPR zástřik 1/2" dodávka montáž</t>
  </si>
  <si>
    <t>PPR zástřik 3/4" dodávka montáž</t>
  </si>
  <si>
    <t>PPR zástřik 1" dodávka montáž</t>
  </si>
  <si>
    <t>PPR zástřik 6/4" dodávka montáž</t>
  </si>
  <si>
    <t>Těsnící vlákno</t>
  </si>
  <si>
    <t>Konopí (instalaterský len)</t>
  </si>
  <si>
    <t>722182001RT1</t>
  </si>
  <si>
    <t>Montáž izolačních skruží na potrubí přímé DN 25, samolepící spoj, rychlouzávěr</t>
  </si>
  <si>
    <t>722182004RT1</t>
  </si>
  <si>
    <t>Montáž izolačních skruží na potrubí přímé DN 40, samolepící spoj, rychlouzávěr</t>
  </si>
  <si>
    <t>72218XXXX</t>
  </si>
  <si>
    <t>Návleková izolace pěnový polyethylen 25/10</t>
  </si>
  <si>
    <t>72229XXXX</t>
  </si>
  <si>
    <t>Návleková izolace pěnový polyethylen 52/10</t>
  </si>
  <si>
    <t>722290234R00</t>
  </si>
  <si>
    <t>Proplach a dezinfekce vodovod.potrubí DN 80</t>
  </si>
  <si>
    <t>722290226R00</t>
  </si>
  <si>
    <t>Zkouška tlaku potrubí závitového DN 50</t>
  </si>
  <si>
    <t>998722201R00</t>
  </si>
  <si>
    <t>Přesun hmot pro vnitřní vodovod, výšky do 6 m</t>
  </si>
  <si>
    <t>28349056</t>
  </si>
  <si>
    <t>Dvířka vanová z ABS D 300 x 300 mm</t>
  </si>
  <si>
    <t>POL3_0</t>
  </si>
  <si>
    <t>72521XXXX</t>
  </si>
  <si>
    <t>Montáž plast.dvířek</t>
  </si>
  <si>
    <t>725210913R00</t>
  </si>
  <si>
    <t>Demontáž a zpět.montáž umyvadla s 2 stoj.ventily</t>
  </si>
  <si>
    <t>725110814R00</t>
  </si>
  <si>
    <t>Demontáž klozetů kombinovaných</t>
  </si>
  <si>
    <t>725114912R00</t>
  </si>
  <si>
    <t>Zpětná montáž klozetové mísy a sedátka</t>
  </si>
  <si>
    <t>725330820R00</t>
  </si>
  <si>
    <t>Demontáž výlevky diturvitové</t>
  </si>
  <si>
    <t>725330912R00</t>
  </si>
  <si>
    <t>Zpětná montáž výlevky bez nádrže a armatur</t>
  </si>
  <si>
    <t>725820801R00</t>
  </si>
  <si>
    <t>Demontáž baterie nástěnné do G 3/4</t>
  </si>
  <si>
    <t>725829201R00</t>
  </si>
  <si>
    <t>Montáž baterie umyv.a dřezové nástěnné chromové</t>
  </si>
  <si>
    <t>725829201RT1</t>
  </si>
  <si>
    <t>Montáž baterie umyv.a dřezové nástěnné chromové, včetně dodávky pákové baterie</t>
  </si>
  <si>
    <t>Montáž a dodávka nové baterie nástěnné (dlouhé ramínko) nad výlevku do úklidové místnosti</t>
  </si>
  <si>
    <t>725819201R00</t>
  </si>
  <si>
    <t>Montáž ventilu nástěnného  G 1/2</t>
  </si>
  <si>
    <t>Přívod vody k automatu na kávu</t>
  </si>
  <si>
    <t>72582XXXX</t>
  </si>
  <si>
    <t>Ventil mosazný 1/2" (automat na kávu)</t>
  </si>
  <si>
    <t>998725201R00</t>
  </si>
  <si>
    <t>Přesun hmot pro zařizovací předměty, výšky do 6 m</t>
  </si>
  <si>
    <t>766812840R00</t>
  </si>
  <si>
    <t>Demontáž kuchyňských linek do 2,1 m</t>
  </si>
  <si>
    <t>Demontáž a zpětná montáž nábytku č.m.21 primář a 23 ordinace</t>
  </si>
  <si>
    <t>766813113R00</t>
  </si>
  <si>
    <t>Montáž kuchyň. linek kovo. na stěnu š.do 2,1 m</t>
  </si>
  <si>
    <t>998766201R00</t>
  </si>
  <si>
    <t>Přesun hmot pro truhlářské konstr., výšky do 6 m</t>
  </si>
  <si>
    <t>767581801R00</t>
  </si>
  <si>
    <t>Demontáž podhledů - kazet</t>
  </si>
  <si>
    <t>Rozebrání stávajícího podhledu v čekárně č.m.28</t>
  </si>
  <si>
    <t>76758XXXX</t>
  </si>
  <si>
    <t xml:space="preserve">Zpětná montáž kazetového podhledu </t>
  </si>
  <si>
    <t>998767201R00</t>
  </si>
  <si>
    <t>Přesun hmot pro zámečnické konstr., výšky do 6 m</t>
  </si>
  <si>
    <t>781950010RAA</t>
  </si>
  <si>
    <t>Odsekání stávaj. obkladu vnitř. a zřízení nového, včetně dodávky obkladu</t>
  </si>
  <si>
    <t>Jednotlivé plochy oprav ker. obkladu jsou uvedeny ve výkrese</t>
  </si>
  <si>
    <t>781419701R00</t>
  </si>
  <si>
    <t>Příplatek za práci v omezeném prostoru</t>
  </si>
  <si>
    <t>781419711R00</t>
  </si>
  <si>
    <t>Příplatek k obkladu stěn za plochu do 10 m2 jedntl</t>
  </si>
  <si>
    <t>998781201R00</t>
  </si>
  <si>
    <t>Přesun hmot pro obklady keramické, výšky do 6 m</t>
  </si>
  <si>
    <t>784422271R00</t>
  </si>
  <si>
    <t>Malba vápenná 2x, pačok 2x,1barva, místn. do 3,8 m</t>
  </si>
  <si>
    <t>VRN1</t>
  </si>
  <si>
    <t/>
  </si>
  <si>
    <t xml:space="preserve"> </t>
  </si>
  <si>
    <t>POL99_0</t>
  </si>
  <si>
    <t>Zazdění vybouraných otvorů po napojení na stoupací vodovodní potrubí.</t>
  </si>
  <si>
    <t>SUM</t>
  </si>
  <si>
    <t>Poznámky uchazeče k zadání</t>
  </si>
  <si>
    <t>POPUZIV</t>
  </si>
  <si>
    <t>END</t>
  </si>
  <si>
    <t>Soupis prací ZTI neurologie</t>
  </si>
  <si>
    <t>Jiří Valach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</si>
</sst>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9" xfId="0" applyFont="1" applyBorder="1" applyAlignment="1">
      <alignment vertical="top"/>
    </xf>
    <xf numFmtId="0" fontId="16" fillId="0" borderId="49" xfId="0" applyNumberFormat="1" applyFont="1" applyBorder="1" applyAlignment="1">
      <alignment vertical="top"/>
    </xf>
    <xf numFmtId="0" fontId="16" fillId="0" borderId="49" xfId="0" applyNumberFormat="1" applyFont="1" applyBorder="1" applyAlignment="1">
      <alignment horizontal="left" vertical="top" wrapText="1"/>
    </xf>
    <xf numFmtId="0" fontId="16" fillId="0" borderId="49" xfId="0" applyFont="1" applyBorder="1" applyAlignment="1">
      <alignment vertical="top" shrinkToFit="1"/>
    </xf>
    <xf numFmtId="164" fontId="16" fillId="0" borderId="49" xfId="0" applyNumberFormat="1" applyFont="1" applyBorder="1" applyAlignment="1">
      <alignment vertical="top" shrinkToFit="1"/>
    </xf>
    <xf numFmtId="4" fontId="16" fillId="0" borderId="49" xfId="0" applyNumberFormat="1" applyFont="1" applyBorder="1" applyAlignment="1">
      <alignment vertical="top" shrinkToFit="1"/>
    </xf>
    <xf numFmtId="4" fontId="16" fillId="5" borderId="49" xfId="0" applyNumberFormat="1" applyFont="1" applyFill="1" applyBorder="1" applyAlignment="1" applyProtection="1">
      <alignment vertical="top" shrinkToFit="1"/>
      <protection locked="0"/>
    </xf>
    <xf numFmtId="0" fontId="17" fillId="0" borderId="49" xfId="0" quotePrefix="1" applyNumberFormat="1" applyFont="1" applyBorder="1" applyAlignment="1">
      <alignment horizontal="left" vertical="top" wrapText="1"/>
    </xf>
    <xf numFmtId="0" fontId="17" fillId="0" borderId="49" xfId="0" applyNumberFormat="1" applyFont="1" applyBorder="1" applyAlignment="1">
      <alignment vertical="top" wrapText="1" shrinkToFit="1"/>
    </xf>
    <xf numFmtId="164" fontId="17" fillId="0" borderId="49" xfId="0" applyNumberFormat="1" applyFont="1" applyBorder="1" applyAlignment="1">
      <alignment vertical="top" wrapText="1" shrinkToFit="1"/>
    </xf>
    <xf numFmtId="0" fontId="0" fillId="3" borderId="49" xfId="0" applyNumberFormat="1" applyFill="1" applyBorder="1" applyAlignment="1">
      <alignment vertical="top"/>
    </xf>
    <xf numFmtId="0" fontId="0" fillId="3" borderId="49" xfId="0" applyNumberFormat="1" applyFill="1" applyBorder="1" applyAlignment="1">
      <alignment horizontal="left" vertical="top" wrapText="1"/>
    </xf>
    <xf numFmtId="0" fontId="0" fillId="3" borderId="49" xfId="0" applyFill="1" applyBorder="1" applyAlignment="1">
      <alignment vertical="top" shrinkToFit="1"/>
    </xf>
    <xf numFmtId="164" fontId="0" fillId="3" borderId="4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 shrinkToFit="1"/>
    </xf>
    <xf numFmtId="4" fontId="16" fillId="5" borderId="49" xfId="0" applyNumberFormat="1" applyFont="1" applyFill="1" applyBorder="1" applyAlignment="1">
      <alignment vertical="top" shrinkToFit="1"/>
    </xf>
    <xf numFmtId="0" fontId="0" fillId="5" borderId="1" xfId="0" applyFont="1" applyFill="1" applyBorder="1" applyAlignment="1">
      <alignment horizontal="left" vertical="center" indent="1"/>
    </xf>
    <xf numFmtId="0" fontId="0" fillId="5" borderId="0" xfId="0" applyFill="1" applyBorder="1"/>
    <xf numFmtId="0" fontId="0" fillId="5" borderId="0" xfId="0" applyFont="1" applyFill="1" applyBorder="1" applyAlignment="1">
      <alignment horizontal="right" vertical="center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0" fontId="8" fillId="5" borderId="1" xfId="0" applyFont="1" applyFill="1" applyBorder="1" applyAlignment="1">
      <alignment horizontal="left" vertical="center" indent="1"/>
    </xf>
    <xf numFmtId="0" fontId="8" fillId="5" borderId="0" xfId="0" applyFont="1" applyFill="1" applyBorder="1" applyAlignment="1">
      <alignment vertical="center"/>
    </xf>
    <xf numFmtId="0" fontId="0" fillId="5" borderId="9" xfId="0" applyFill="1" applyBorder="1" applyAlignment="1">
      <alignment horizontal="left" vertical="center" indent="1"/>
    </xf>
    <xf numFmtId="49" fontId="8" fillId="5" borderId="6" xfId="0" applyNumberFormat="1" applyFont="1" applyFill="1" applyBorder="1" applyAlignment="1" applyProtection="1">
      <alignment horizontal="right" vertical="center"/>
      <protection locked="0"/>
    </xf>
    <xf numFmtId="0" fontId="0" fillId="5" borderId="6" xfId="0" applyFont="1" applyFill="1" applyBorder="1" applyAlignment="1">
      <alignment horizontal="right" vertical="center"/>
    </xf>
    <xf numFmtId="0" fontId="8" fillId="5" borderId="6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49" fontId="0" fillId="5" borderId="6" xfId="0" applyNumberFormat="1" applyFill="1" applyBorder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5" borderId="36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horizontal="left" vertical="top" wrapText="1"/>
      <protection locked="0"/>
    </xf>
    <xf numFmtId="0" fontId="0" fillId="5" borderId="37" xfId="0" applyFill="1" applyBorder="1" applyAlignment="1" applyProtection="1">
      <alignment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horizontal="left" vertical="top" wrapText="1"/>
      <protection locked="0"/>
    </xf>
    <xf numFmtId="0" fontId="0" fillId="5" borderId="34" xfId="0" applyFill="1" applyBorder="1" applyAlignment="1" applyProtection="1">
      <alignment vertical="top" wrapText="1"/>
      <protection locked="0"/>
    </xf>
    <xf numFmtId="0" fontId="0" fillId="5" borderId="10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0" fillId="5" borderId="38" xfId="0" applyFill="1" applyBorder="1" applyAlignment="1" applyProtection="1">
      <alignment vertical="top" wrapText="1"/>
      <protection locked="0"/>
    </xf>
    <xf numFmtId="0" fontId="16" fillId="0" borderId="49" xfId="0" applyNumberFormat="1" applyFont="1" applyBorder="1" applyAlignment="1">
      <alignment horizontal="left" vertical="top" wrapText="1"/>
    </xf>
    <xf numFmtId="0" fontId="16" fillId="0" borderId="49" xfId="0" applyNumberFormat="1" applyFont="1" applyBorder="1" applyAlignment="1">
      <alignment vertical="top" wrapText="1" shrinkToFit="1"/>
    </xf>
    <xf numFmtId="164" fontId="16" fillId="0" borderId="49" xfId="0" applyNumberFormat="1" applyFont="1" applyBorder="1" applyAlignment="1">
      <alignment vertical="top" wrapText="1" shrinkToFit="1"/>
    </xf>
    <xf numFmtId="4" fontId="16" fillId="0" borderId="49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opLeftCell="B1" zoomScaleSheetLayoutView="75" workbookViewId="0">
      <selection activeCell="O23" sqref="O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36</v>
      </c>
      <c r="B1" s="222" t="s">
        <v>328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>
      <c r="A2" s="4"/>
      <c r="B2" s="78" t="s">
        <v>40</v>
      </c>
      <c r="C2" s="79"/>
      <c r="D2" s="238" t="s">
        <v>45</v>
      </c>
      <c r="E2" s="239"/>
      <c r="F2" s="239"/>
      <c r="G2" s="239"/>
      <c r="H2" s="239"/>
      <c r="I2" s="239"/>
      <c r="J2" s="240"/>
      <c r="O2" s="2"/>
    </row>
    <row r="3" spans="1:15" ht="23.25" customHeight="1">
      <c r="A3" s="4"/>
      <c r="B3" s="80" t="s">
        <v>44</v>
      </c>
      <c r="C3" s="81"/>
      <c r="D3" s="242" t="s">
        <v>42</v>
      </c>
      <c r="E3" s="243"/>
      <c r="F3" s="243"/>
      <c r="G3" s="243"/>
      <c r="H3" s="243"/>
      <c r="I3" s="243"/>
      <c r="J3" s="244"/>
    </row>
    <row r="4" spans="1:15" ht="23.25" hidden="1" customHeight="1">
      <c r="A4" s="4"/>
      <c r="B4" s="82" t="s">
        <v>43</v>
      </c>
      <c r="C4" s="83"/>
      <c r="D4" s="84"/>
      <c r="E4" s="84"/>
      <c r="F4" s="85"/>
      <c r="G4" s="86"/>
      <c r="H4" s="85"/>
      <c r="I4" s="86"/>
      <c r="J4" s="87"/>
    </row>
    <row r="5" spans="1:15" ht="24" customHeight="1">
      <c r="A5" s="4"/>
      <c r="B5" s="44" t="s">
        <v>21</v>
      </c>
      <c r="C5" s="5"/>
      <c r="D5" s="88" t="s">
        <v>46</v>
      </c>
      <c r="E5" s="25"/>
      <c r="F5" s="25"/>
      <c r="G5" s="25"/>
      <c r="H5" s="27" t="s">
        <v>33</v>
      </c>
      <c r="I5" s="88"/>
      <c r="J5" s="11"/>
    </row>
    <row r="6" spans="1:15" ht="15.75" customHeight="1">
      <c r="A6" s="4"/>
      <c r="B6" s="38"/>
      <c r="C6" s="25"/>
      <c r="D6" s="88" t="s">
        <v>47</v>
      </c>
      <c r="E6" s="25"/>
      <c r="F6" s="25"/>
      <c r="G6" s="25"/>
      <c r="H6" s="27" t="s">
        <v>34</v>
      </c>
      <c r="I6" s="88"/>
      <c r="J6" s="11"/>
    </row>
    <row r="7" spans="1:15" ht="15.75" customHeight="1">
      <c r="A7" s="4"/>
      <c r="B7" s="39"/>
      <c r="C7" s="89" t="s">
        <v>49</v>
      </c>
      <c r="D7" s="77" t="s">
        <v>48</v>
      </c>
      <c r="E7" s="31"/>
      <c r="F7" s="31"/>
      <c r="G7" s="31"/>
      <c r="H7" s="33"/>
      <c r="I7" s="31"/>
      <c r="J7" s="48"/>
    </row>
    <row r="8" spans="1:15" ht="24" hidden="1" customHeight="1">
      <c r="A8" s="4"/>
      <c r="B8" s="44" t="s">
        <v>19</v>
      </c>
      <c r="C8" s="5"/>
      <c r="D8" s="32"/>
      <c r="E8" s="5"/>
      <c r="F8" s="5"/>
      <c r="G8" s="42"/>
      <c r="H8" s="27" t="s">
        <v>33</v>
      </c>
      <c r="I8" s="30"/>
      <c r="J8" s="11"/>
    </row>
    <row r="9" spans="1:15" ht="15.75" hidden="1" customHeight="1">
      <c r="A9" s="4"/>
      <c r="B9" s="4"/>
      <c r="C9" s="5"/>
      <c r="D9" s="32"/>
      <c r="E9" s="5"/>
      <c r="F9" s="5"/>
      <c r="G9" s="42"/>
      <c r="H9" s="27" t="s">
        <v>34</v>
      </c>
      <c r="I9" s="30"/>
      <c r="J9" s="11"/>
    </row>
    <row r="10" spans="1:15" ht="15.75" hidden="1" customHeight="1">
      <c r="A10" s="4"/>
      <c r="B10" s="49"/>
      <c r="C10" s="26"/>
      <c r="D10" s="43"/>
      <c r="E10" s="52"/>
      <c r="F10" s="52"/>
      <c r="G10" s="50"/>
      <c r="H10" s="50"/>
      <c r="I10" s="51"/>
      <c r="J10" s="48"/>
    </row>
    <row r="11" spans="1:15" ht="24" customHeight="1">
      <c r="A11" s="4"/>
      <c r="B11" s="190" t="s">
        <v>18</v>
      </c>
      <c r="C11" s="191"/>
      <c r="D11" s="234"/>
      <c r="E11" s="234"/>
      <c r="F11" s="234"/>
      <c r="G11" s="234"/>
      <c r="H11" s="192" t="s">
        <v>33</v>
      </c>
      <c r="I11" s="193"/>
      <c r="J11" s="11"/>
    </row>
    <row r="12" spans="1:15" ht="15.75" customHeight="1">
      <c r="A12" s="4"/>
      <c r="B12" s="194"/>
      <c r="C12" s="195"/>
      <c r="D12" s="247"/>
      <c r="E12" s="247"/>
      <c r="F12" s="247"/>
      <c r="G12" s="247"/>
      <c r="H12" s="192" t="s">
        <v>34</v>
      </c>
      <c r="I12" s="193"/>
      <c r="J12" s="11"/>
    </row>
    <row r="13" spans="1:15" ht="15.75" customHeight="1">
      <c r="A13" s="4"/>
      <c r="B13" s="196" t="s">
        <v>20</v>
      </c>
      <c r="C13" s="197"/>
      <c r="D13" s="248" t="s">
        <v>329</v>
      </c>
      <c r="E13" s="249"/>
      <c r="F13" s="249"/>
      <c r="G13" s="249"/>
      <c r="H13" s="198"/>
      <c r="I13" s="199"/>
      <c r="J13" s="48"/>
    </row>
    <row r="14" spans="1:15" ht="24" hidden="1" customHeight="1">
      <c r="A14" s="4"/>
      <c r="B14" s="63" t="s">
        <v>20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31</v>
      </c>
      <c r="C15" s="69"/>
      <c r="D15" s="50"/>
      <c r="E15" s="241" t="s">
        <v>29</v>
      </c>
      <c r="F15" s="241"/>
      <c r="G15" s="245" t="s">
        <v>30</v>
      </c>
      <c r="H15" s="245"/>
      <c r="I15" s="245" t="s">
        <v>28</v>
      </c>
      <c r="J15" s="246"/>
    </row>
    <row r="16" spans="1:15" ht="23.25" customHeight="1">
      <c r="A16" s="136" t="s">
        <v>23</v>
      </c>
      <c r="B16" s="137" t="s">
        <v>23</v>
      </c>
      <c r="C16" s="55"/>
      <c r="D16" s="56"/>
      <c r="E16" s="210">
        <f>SUMIF(F47:F61,A16,G47:G61)+SUMIF(F47:F61,"PSU",G47:G61)</f>
        <v>0</v>
      </c>
      <c r="F16" s="211"/>
      <c r="G16" s="210">
        <f>SUMIF(F47:F61,A16,H47:H61)+SUMIF(F47:F61,"PSU",H47:H61)</f>
        <v>0</v>
      </c>
      <c r="H16" s="211"/>
      <c r="I16" s="210">
        <f>SUMIF(F47:F61,A16,I47:I61)+SUMIF(F47:F61,"PSU",I47:I61)</f>
        <v>0</v>
      </c>
      <c r="J16" s="231"/>
    </row>
    <row r="17" spans="1:10" ht="23.25" customHeight="1">
      <c r="A17" s="136" t="s">
        <v>24</v>
      </c>
      <c r="B17" s="137" t="s">
        <v>24</v>
      </c>
      <c r="C17" s="55"/>
      <c r="D17" s="56"/>
      <c r="E17" s="210">
        <f>SUMIF(F47:F61,A17,G47:G61)</f>
        <v>0</v>
      </c>
      <c r="F17" s="211"/>
      <c r="G17" s="210">
        <f>SUMIF(F47:F61,A17,H47:H61)</f>
        <v>0</v>
      </c>
      <c r="H17" s="211"/>
      <c r="I17" s="210">
        <f>SUMIF(F47:F61,A17,I47:I61)</f>
        <v>0</v>
      </c>
      <c r="J17" s="231"/>
    </row>
    <row r="18" spans="1:10" ht="23.25" customHeight="1">
      <c r="A18" s="136" t="s">
        <v>25</v>
      </c>
      <c r="B18" s="137" t="s">
        <v>25</v>
      </c>
      <c r="C18" s="55"/>
      <c r="D18" s="56"/>
      <c r="E18" s="210">
        <f>SUMIF(F47:F61,A18,G47:G61)</f>
        <v>0</v>
      </c>
      <c r="F18" s="211"/>
      <c r="G18" s="210">
        <f>SUMIF(F47:F61,A18,H47:H61)</f>
        <v>0</v>
      </c>
      <c r="H18" s="211"/>
      <c r="I18" s="210">
        <f>SUMIF(F47:F61,A18,I47:I61)</f>
        <v>0</v>
      </c>
      <c r="J18" s="231"/>
    </row>
    <row r="19" spans="1:10" ht="23.25" customHeight="1">
      <c r="A19" s="136" t="s">
        <v>83</v>
      </c>
      <c r="B19" s="137" t="s">
        <v>26</v>
      </c>
      <c r="C19" s="55"/>
      <c r="D19" s="56"/>
      <c r="E19" s="210">
        <f>SUMIF(F47:F61,A19,G47:G61)</f>
        <v>0</v>
      </c>
      <c r="F19" s="211"/>
      <c r="G19" s="210">
        <f>SUMIF(F47:F61,A19,H47:H61)</f>
        <v>0</v>
      </c>
      <c r="H19" s="211"/>
      <c r="I19" s="210">
        <f>SUMIF(F47:F61,A19,I47:I61)</f>
        <v>0</v>
      </c>
      <c r="J19" s="231"/>
    </row>
    <row r="20" spans="1:10" ht="23.25" customHeight="1">
      <c r="A20" s="136" t="s">
        <v>84</v>
      </c>
      <c r="B20" s="137" t="s">
        <v>27</v>
      </c>
      <c r="C20" s="55"/>
      <c r="D20" s="56"/>
      <c r="E20" s="210">
        <f>SUMIF(F47:F61,A20,G47:G61)</f>
        <v>0</v>
      </c>
      <c r="F20" s="211"/>
      <c r="G20" s="210">
        <f>SUMIF(F47:F61,A20,H47:H61)</f>
        <v>0</v>
      </c>
      <c r="H20" s="211"/>
      <c r="I20" s="210">
        <f>SUMIF(F47:F61,A20,I47:I61)</f>
        <v>0</v>
      </c>
      <c r="J20" s="231"/>
    </row>
    <row r="21" spans="1:10" ht="23.25" customHeight="1">
      <c r="A21" s="4"/>
      <c r="B21" s="71" t="s">
        <v>28</v>
      </c>
      <c r="C21" s="72"/>
      <c r="D21" s="73"/>
      <c r="E21" s="232">
        <f>SUM(E16:F20)</f>
        <v>0</v>
      </c>
      <c r="F21" s="233"/>
      <c r="G21" s="232">
        <f>SUM(G16:H20)</f>
        <v>0</v>
      </c>
      <c r="H21" s="233"/>
      <c r="I21" s="232">
        <f>SUM(I16:J20)</f>
        <v>0</v>
      </c>
      <c r="J21" s="237"/>
    </row>
    <row r="22" spans="1:10" ht="33" customHeight="1">
      <c r="A22" s="4"/>
      <c r="B22" s="62" t="s">
        <v>32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11</v>
      </c>
      <c r="C23" s="55"/>
      <c r="D23" s="56"/>
      <c r="E23" s="57">
        <v>15</v>
      </c>
      <c r="F23" s="58" t="s">
        <v>0</v>
      </c>
      <c r="G23" s="229">
        <f>ZakladDPHSniVypocet</f>
        <v>0</v>
      </c>
      <c r="H23" s="230"/>
      <c r="I23" s="230"/>
      <c r="J23" s="59" t="str">
        <f t="shared" ref="J23:J28" si="0">Mena</f>
        <v>CZK</v>
      </c>
    </row>
    <row r="24" spans="1:10" ht="23.25" customHeight="1">
      <c r="A24" s="4"/>
      <c r="B24" s="54" t="s">
        <v>12</v>
      </c>
      <c r="C24" s="55"/>
      <c r="D24" s="56"/>
      <c r="E24" s="57">
        <f>SazbaDPH1</f>
        <v>15</v>
      </c>
      <c r="F24" s="58" t="s">
        <v>0</v>
      </c>
      <c r="G24" s="235">
        <f>ZakladDPHSni*SazbaDPH1/100</f>
        <v>0</v>
      </c>
      <c r="H24" s="236"/>
      <c r="I24" s="236"/>
      <c r="J24" s="59" t="str">
        <f t="shared" si="0"/>
        <v>CZK</v>
      </c>
    </row>
    <row r="25" spans="1:10" ht="23.25" customHeight="1">
      <c r="A25" s="4"/>
      <c r="B25" s="54" t="s">
        <v>13</v>
      </c>
      <c r="C25" s="55"/>
      <c r="D25" s="56"/>
      <c r="E25" s="57">
        <v>21</v>
      </c>
      <c r="F25" s="58" t="s">
        <v>0</v>
      </c>
      <c r="G25" s="229">
        <f>ZakladDPHZaklVypocet</f>
        <v>0</v>
      </c>
      <c r="H25" s="230"/>
      <c r="I25" s="230"/>
      <c r="J25" s="59" t="str">
        <f t="shared" si="0"/>
        <v>CZK</v>
      </c>
    </row>
    <row r="26" spans="1:10" ht="23.25" customHeight="1">
      <c r="A26" s="4"/>
      <c r="B26" s="46" t="s">
        <v>14</v>
      </c>
      <c r="C26" s="22"/>
      <c r="D26" s="18"/>
      <c r="E26" s="40">
        <f>SazbaDPH2</f>
        <v>21</v>
      </c>
      <c r="F26" s="41" t="s">
        <v>0</v>
      </c>
      <c r="G26" s="225">
        <f>ZakladDPHZakl*SazbaDPH2/100</f>
        <v>0</v>
      </c>
      <c r="H26" s="226"/>
      <c r="I26" s="226"/>
      <c r="J26" s="53" t="str">
        <f t="shared" si="0"/>
        <v>CZK</v>
      </c>
    </row>
    <row r="27" spans="1:10" ht="23.25" customHeight="1" thickBot="1">
      <c r="A27" s="4"/>
      <c r="B27" s="45" t="s">
        <v>4</v>
      </c>
      <c r="C27" s="20"/>
      <c r="D27" s="23"/>
      <c r="E27" s="20"/>
      <c r="F27" s="21"/>
      <c r="G27" s="227">
        <f>0</f>
        <v>0</v>
      </c>
      <c r="H27" s="227"/>
      <c r="I27" s="227"/>
      <c r="J27" s="60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12">
        <f>ZakladDPHSniVypocet+ZakladDPHZaklVypocet</f>
        <v>0</v>
      </c>
      <c r="H28" s="212"/>
      <c r="I28" s="212"/>
      <c r="J28" s="112" t="str">
        <f t="shared" si="0"/>
        <v>CZK</v>
      </c>
    </row>
    <row r="29" spans="1:10" ht="27.75" customHeight="1" thickBot="1">
      <c r="A29" s="4"/>
      <c r="B29" s="108" t="s">
        <v>35</v>
      </c>
      <c r="C29" s="113"/>
      <c r="D29" s="113"/>
      <c r="E29" s="113"/>
      <c r="F29" s="113"/>
      <c r="G29" s="228">
        <f>ZakladDPHSni+DPHSni+ZakladDPHZakl+DPHZakl+Zaokrouhleni</f>
        <v>0</v>
      </c>
      <c r="H29" s="228"/>
      <c r="I29" s="228"/>
      <c r="J29" s="114" t="s">
        <v>52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10</v>
      </c>
      <c r="D32" s="36"/>
      <c r="E32" s="36"/>
      <c r="F32" s="19" t="s">
        <v>9</v>
      </c>
      <c r="G32" s="36"/>
      <c r="H32" s="37">
        <f ca="1">TODAY()</f>
        <v>45750</v>
      </c>
      <c r="I32" s="36"/>
      <c r="J32" s="12"/>
    </row>
    <row r="33" spans="1:10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>
      <c r="A34" s="28"/>
      <c r="B34" s="28"/>
      <c r="C34" s="29"/>
      <c r="D34" s="208"/>
      <c r="E34" s="208"/>
      <c r="F34" s="29"/>
      <c r="G34" s="208"/>
      <c r="H34" s="208"/>
      <c r="I34" s="208"/>
      <c r="J34" s="35"/>
    </row>
    <row r="35" spans="1:10" ht="12.75" customHeight="1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37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50</v>
      </c>
      <c r="C39" s="213" t="s">
        <v>45</v>
      </c>
      <c r="D39" s="214"/>
      <c r="E39" s="214"/>
      <c r="F39" s="103">
        <f>'Rozpočet Pol'!AC163</f>
        <v>0</v>
      </c>
      <c r="G39" s="104">
        <f>'Rozpočet Pol'!AD163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10" ht="25.5" hidden="1" customHeight="1">
      <c r="A40" s="92"/>
      <c r="B40" s="215" t="s">
        <v>51</v>
      </c>
      <c r="C40" s="216"/>
      <c r="D40" s="216"/>
      <c r="E40" s="217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4" spans="1:10" ht="15.75">
      <c r="B44" s="115" t="s">
        <v>53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54</v>
      </c>
      <c r="G46" s="124" t="s">
        <v>29</v>
      </c>
      <c r="H46" s="124" t="s">
        <v>30</v>
      </c>
      <c r="I46" s="218" t="s">
        <v>28</v>
      </c>
      <c r="J46" s="218"/>
    </row>
    <row r="47" spans="1:10" ht="25.5" customHeight="1">
      <c r="A47" s="117"/>
      <c r="B47" s="125" t="s">
        <v>55</v>
      </c>
      <c r="C47" s="220" t="s">
        <v>56</v>
      </c>
      <c r="D47" s="221"/>
      <c r="E47" s="221"/>
      <c r="F47" s="127" t="s">
        <v>23</v>
      </c>
      <c r="G47" s="128">
        <f>'Rozpočet Pol'!I8</f>
        <v>0</v>
      </c>
      <c r="H47" s="128">
        <f>'Rozpočet Pol'!K8</f>
        <v>0</v>
      </c>
      <c r="I47" s="219">
        <f t="shared" ref="I47:I61" si="1">G47+H47</f>
        <v>0</v>
      </c>
      <c r="J47" s="219"/>
    </row>
    <row r="48" spans="1:10" ht="25.5" customHeight="1">
      <c r="A48" s="117"/>
      <c r="B48" s="119" t="s">
        <v>57</v>
      </c>
      <c r="C48" s="202" t="s">
        <v>58</v>
      </c>
      <c r="D48" s="203"/>
      <c r="E48" s="203"/>
      <c r="F48" s="129" t="s">
        <v>23</v>
      </c>
      <c r="G48" s="130">
        <f>'Rozpočet Pol'!I19</f>
        <v>0</v>
      </c>
      <c r="H48" s="130">
        <f>'Rozpočet Pol'!K19</f>
        <v>0</v>
      </c>
      <c r="I48" s="201">
        <f t="shared" si="1"/>
        <v>0</v>
      </c>
      <c r="J48" s="201"/>
    </row>
    <row r="49" spans="1:10" ht="25.5" customHeight="1">
      <c r="A49" s="117"/>
      <c r="B49" s="119" t="s">
        <v>59</v>
      </c>
      <c r="C49" s="202" t="s">
        <v>60</v>
      </c>
      <c r="D49" s="203"/>
      <c r="E49" s="203"/>
      <c r="F49" s="129" t="s">
        <v>23</v>
      </c>
      <c r="G49" s="130">
        <f>'Rozpočet Pol'!I22</f>
        <v>0</v>
      </c>
      <c r="H49" s="130">
        <f>'Rozpočet Pol'!K22</f>
        <v>0</v>
      </c>
      <c r="I49" s="201">
        <f t="shared" si="1"/>
        <v>0</v>
      </c>
      <c r="J49" s="201"/>
    </row>
    <row r="50" spans="1:10" ht="25.5" customHeight="1">
      <c r="A50" s="117"/>
      <c r="B50" s="119" t="s">
        <v>61</v>
      </c>
      <c r="C50" s="202" t="s">
        <v>62</v>
      </c>
      <c r="D50" s="203"/>
      <c r="E50" s="203"/>
      <c r="F50" s="129" t="s">
        <v>23</v>
      </c>
      <c r="G50" s="130">
        <f>'Rozpočet Pol'!I34</f>
        <v>0</v>
      </c>
      <c r="H50" s="130">
        <f>'Rozpočet Pol'!K34</f>
        <v>0</v>
      </c>
      <c r="I50" s="201">
        <f t="shared" si="1"/>
        <v>0</v>
      </c>
      <c r="J50" s="201"/>
    </row>
    <row r="51" spans="1:10" ht="25.5" customHeight="1">
      <c r="A51" s="117"/>
      <c r="B51" s="119" t="s">
        <v>63</v>
      </c>
      <c r="C51" s="202" t="s">
        <v>64</v>
      </c>
      <c r="D51" s="203"/>
      <c r="E51" s="203"/>
      <c r="F51" s="129" t="s">
        <v>23</v>
      </c>
      <c r="G51" s="130">
        <f>'Rozpočet Pol'!I39</f>
        <v>0</v>
      </c>
      <c r="H51" s="130">
        <f>'Rozpočet Pol'!K39</f>
        <v>0</v>
      </c>
      <c r="I51" s="201">
        <f t="shared" si="1"/>
        <v>0</v>
      </c>
      <c r="J51" s="201"/>
    </row>
    <row r="52" spans="1:10" ht="25.5" customHeight="1">
      <c r="A52" s="117"/>
      <c r="B52" s="119" t="s">
        <v>65</v>
      </c>
      <c r="C52" s="202" t="s">
        <v>66</v>
      </c>
      <c r="D52" s="203"/>
      <c r="E52" s="203"/>
      <c r="F52" s="129" t="s">
        <v>23</v>
      </c>
      <c r="G52" s="130">
        <f>'Rozpočet Pol'!I42</f>
        <v>0</v>
      </c>
      <c r="H52" s="130">
        <f>'Rozpočet Pol'!K42</f>
        <v>0</v>
      </c>
      <c r="I52" s="201">
        <f t="shared" si="1"/>
        <v>0</v>
      </c>
      <c r="J52" s="201"/>
    </row>
    <row r="53" spans="1:10" ht="25.5" customHeight="1">
      <c r="A53" s="117"/>
      <c r="B53" s="119" t="s">
        <v>67</v>
      </c>
      <c r="C53" s="202" t="s">
        <v>68</v>
      </c>
      <c r="D53" s="203"/>
      <c r="E53" s="203"/>
      <c r="F53" s="129" t="s">
        <v>23</v>
      </c>
      <c r="G53" s="130">
        <f>'Rozpočet Pol'!I48</f>
        <v>0</v>
      </c>
      <c r="H53" s="130">
        <f>'Rozpočet Pol'!K48</f>
        <v>0</v>
      </c>
      <c r="I53" s="201">
        <f t="shared" si="1"/>
        <v>0</v>
      </c>
      <c r="J53" s="201"/>
    </row>
    <row r="54" spans="1:10" ht="25.5" customHeight="1">
      <c r="A54" s="117"/>
      <c r="B54" s="119" t="s">
        <v>69</v>
      </c>
      <c r="C54" s="202" t="s">
        <v>70</v>
      </c>
      <c r="D54" s="203"/>
      <c r="E54" s="203"/>
      <c r="F54" s="129" t="s">
        <v>24</v>
      </c>
      <c r="G54" s="130">
        <f>'Rozpočet Pol'!I66</f>
        <v>0</v>
      </c>
      <c r="H54" s="130">
        <f>'Rozpočet Pol'!K66</f>
        <v>0</v>
      </c>
      <c r="I54" s="201">
        <f t="shared" si="1"/>
        <v>0</v>
      </c>
      <c r="J54" s="201"/>
    </row>
    <row r="55" spans="1:10" ht="25.5" customHeight="1">
      <c r="A55" s="117"/>
      <c r="B55" s="119" t="s">
        <v>71</v>
      </c>
      <c r="C55" s="202" t="s">
        <v>72</v>
      </c>
      <c r="D55" s="203"/>
      <c r="E55" s="203"/>
      <c r="F55" s="129" t="s">
        <v>24</v>
      </c>
      <c r="G55" s="130">
        <f>'Rozpočet Pol'!I75</f>
        <v>0</v>
      </c>
      <c r="H55" s="130">
        <f>'Rozpočet Pol'!K75</f>
        <v>0</v>
      </c>
      <c r="I55" s="201">
        <f t="shared" si="1"/>
        <v>0</v>
      </c>
      <c r="J55" s="201"/>
    </row>
    <row r="56" spans="1:10" ht="25.5" customHeight="1">
      <c r="A56" s="117"/>
      <c r="B56" s="119" t="s">
        <v>73</v>
      </c>
      <c r="C56" s="202" t="s">
        <v>74</v>
      </c>
      <c r="D56" s="203"/>
      <c r="E56" s="203"/>
      <c r="F56" s="129" t="s">
        <v>24</v>
      </c>
      <c r="G56" s="130">
        <f>'Rozpočet Pol'!I125</f>
        <v>0</v>
      </c>
      <c r="H56" s="130">
        <f>'Rozpočet Pol'!K125</f>
        <v>0</v>
      </c>
      <c r="I56" s="201">
        <f t="shared" si="1"/>
        <v>0</v>
      </c>
      <c r="J56" s="201"/>
    </row>
    <row r="57" spans="1:10" ht="25.5" customHeight="1">
      <c r="A57" s="117"/>
      <c r="B57" s="119" t="s">
        <v>75</v>
      </c>
      <c r="C57" s="202" t="s">
        <v>76</v>
      </c>
      <c r="D57" s="203"/>
      <c r="E57" s="203"/>
      <c r="F57" s="129" t="s">
        <v>24</v>
      </c>
      <c r="G57" s="130">
        <f>'Rozpočet Pol'!I141</f>
        <v>0</v>
      </c>
      <c r="H57" s="130">
        <f>'Rozpočet Pol'!K141</f>
        <v>0</v>
      </c>
      <c r="I57" s="201">
        <f t="shared" si="1"/>
        <v>0</v>
      </c>
      <c r="J57" s="201"/>
    </row>
    <row r="58" spans="1:10" ht="25.5" customHeight="1">
      <c r="A58" s="117"/>
      <c r="B58" s="119" t="s">
        <v>77</v>
      </c>
      <c r="C58" s="202" t="s">
        <v>78</v>
      </c>
      <c r="D58" s="203"/>
      <c r="E58" s="203"/>
      <c r="F58" s="129" t="s">
        <v>24</v>
      </c>
      <c r="G58" s="130">
        <f>'Rozpočet Pol'!I147</f>
        <v>0</v>
      </c>
      <c r="H58" s="130">
        <f>'Rozpočet Pol'!K147</f>
        <v>0</v>
      </c>
      <c r="I58" s="201">
        <f t="shared" si="1"/>
        <v>0</v>
      </c>
      <c r="J58" s="201"/>
    </row>
    <row r="59" spans="1:10" ht="25.5" customHeight="1">
      <c r="A59" s="117"/>
      <c r="B59" s="119" t="s">
        <v>79</v>
      </c>
      <c r="C59" s="202" t="s">
        <v>80</v>
      </c>
      <c r="D59" s="203"/>
      <c r="E59" s="203"/>
      <c r="F59" s="129" t="s">
        <v>24</v>
      </c>
      <c r="G59" s="130">
        <f>'Rozpočet Pol'!I152</f>
        <v>0</v>
      </c>
      <c r="H59" s="130">
        <f>'Rozpočet Pol'!K152</f>
        <v>0</v>
      </c>
      <c r="I59" s="201">
        <f t="shared" si="1"/>
        <v>0</v>
      </c>
      <c r="J59" s="201"/>
    </row>
    <row r="60" spans="1:10" ht="25.5" customHeight="1">
      <c r="A60" s="117"/>
      <c r="B60" s="119" t="s">
        <v>81</v>
      </c>
      <c r="C60" s="202" t="s">
        <v>82</v>
      </c>
      <c r="D60" s="203"/>
      <c r="E60" s="203"/>
      <c r="F60" s="129" t="s">
        <v>24</v>
      </c>
      <c r="G60" s="130">
        <f>'Rozpočet Pol'!I158</f>
        <v>0</v>
      </c>
      <c r="H60" s="130">
        <f>'Rozpočet Pol'!K158</f>
        <v>0</v>
      </c>
      <c r="I60" s="201">
        <f t="shared" si="1"/>
        <v>0</v>
      </c>
      <c r="J60" s="201"/>
    </row>
    <row r="61" spans="1:10" ht="25.5" customHeight="1">
      <c r="A61" s="117"/>
      <c r="B61" s="126" t="s">
        <v>83</v>
      </c>
      <c r="C61" s="205" t="s">
        <v>26</v>
      </c>
      <c r="D61" s="206"/>
      <c r="E61" s="206"/>
      <c r="F61" s="131" t="s">
        <v>83</v>
      </c>
      <c r="G61" s="132">
        <f>'Rozpočet Pol'!I160</f>
        <v>0</v>
      </c>
      <c r="H61" s="132">
        <f>'Rozpočet Pol'!K160</f>
        <v>0</v>
      </c>
      <c r="I61" s="204">
        <f t="shared" si="1"/>
        <v>0</v>
      </c>
      <c r="J61" s="204"/>
    </row>
    <row r="62" spans="1:10" ht="25.5" customHeight="1">
      <c r="A62" s="118"/>
      <c r="B62" s="122" t="s">
        <v>1</v>
      </c>
      <c r="C62" s="122"/>
      <c r="D62" s="123"/>
      <c r="E62" s="123"/>
      <c r="F62" s="133"/>
      <c r="G62" s="134">
        <f>SUM(G47:G61)</f>
        <v>0</v>
      </c>
      <c r="H62" s="134">
        <f>SUM(H47:H61)</f>
        <v>0</v>
      </c>
      <c r="I62" s="207">
        <f>SUM(I47:I61)</f>
        <v>0</v>
      </c>
      <c r="J62" s="207"/>
    </row>
    <row r="63" spans="1:10">
      <c r="F63" s="135"/>
      <c r="G63" s="91"/>
      <c r="H63" s="135"/>
      <c r="I63" s="91"/>
      <c r="J63" s="91"/>
    </row>
    <row r="64" spans="1:10">
      <c r="F64" s="135"/>
      <c r="G64" s="91"/>
      <c r="H64" s="135"/>
      <c r="I64" s="91"/>
      <c r="J64" s="91"/>
    </row>
    <row r="65" spans="6:10">
      <c r="F65" s="135"/>
      <c r="G65" s="91"/>
      <c r="H65" s="135"/>
      <c r="I65" s="91"/>
      <c r="J65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>
      <c r="A2" s="76" t="s">
        <v>41</v>
      </c>
      <c r="B2" s="75"/>
      <c r="C2" s="252"/>
      <c r="D2" s="252"/>
      <c r="E2" s="252"/>
      <c r="F2" s="252"/>
      <c r="G2" s="253"/>
    </row>
    <row r="3" spans="1:7" ht="24.95" hidden="1" customHeight="1">
      <c r="A3" s="76" t="s">
        <v>7</v>
      </c>
      <c r="B3" s="75"/>
      <c r="C3" s="252"/>
      <c r="D3" s="252"/>
      <c r="E3" s="252"/>
      <c r="F3" s="252"/>
      <c r="G3" s="253"/>
    </row>
    <row r="4" spans="1:7" ht="24.95" hidden="1" customHeight="1">
      <c r="A4" s="76" t="s">
        <v>8</v>
      </c>
      <c r="B4" s="75"/>
      <c r="C4" s="252"/>
      <c r="D4" s="252"/>
      <c r="E4" s="252"/>
      <c r="F4" s="252"/>
      <c r="G4" s="25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73"/>
  <sheetViews>
    <sheetView tabSelected="1" topLeftCell="A27" workbookViewId="0">
      <selection activeCell="W13" sqref="W13"/>
    </sheetView>
  </sheetViews>
  <sheetFormatPr defaultRowHeight="12.75" outlineLevelRow="1"/>
  <cols>
    <col min="1" max="1" width="4.28515625" customWidth="1"/>
    <col min="2" max="2" width="14.42578125" style="90" customWidth="1"/>
    <col min="3" max="3" width="38.28515625" style="9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72" t="s">
        <v>6</v>
      </c>
      <c r="B1" s="272"/>
      <c r="C1" s="272"/>
      <c r="D1" s="272"/>
      <c r="E1" s="272"/>
      <c r="F1" s="272"/>
      <c r="G1" s="272"/>
      <c r="AE1" t="s">
        <v>86</v>
      </c>
    </row>
    <row r="2" spans="1:60" ht="24.95" customHeight="1">
      <c r="A2" s="140" t="s">
        <v>85</v>
      </c>
      <c r="B2" s="138"/>
      <c r="C2" s="273" t="s">
        <v>45</v>
      </c>
      <c r="D2" s="274"/>
      <c r="E2" s="274"/>
      <c r="F2" s="274"/>
      <c r="G2" s="275"/>
      <c r="AE2" t="s">
        <v>87</v>
      </c>
    </row>
    <row r="3" spans="1:60" ht="24.95" customHeight="1">
      <c r="A3" s="141" t="s">
        <v>7</v>
      </c>
      <c r="B3" s="139"/>
      <c r="C3" s="276" t="s">
        <v>42</v>
      </c>
      <c r="D3" s="277"/>
      <c r="E3" s="277"/>
      <c r="F3" s="277"/>
      <c r="G3" s="278"/>
      <c r="AE3" t="s">
        <v>88</v>
      </c>
    </row>
    <row r="4" spans="1:60" ht="24.95" hidden="1" customHeight="1">
      <c r="A4" s="141" t="s">
        <v>8</v>
      </c>
      <c r="B4" s="139"/>
      <c r="C4" s="276"/>
      <c r="D4" s="277"/>
      <c r="E4" s="277"/>
      <c r="F4" s="277"/>
      <c r="G4" s="278"/>
      <c r="AE4" t="s">
        <v>89</v>
      </c>
    </row>
    <row r="5" spans="1:60" hidden="1">
      <c r="A5" s="142" t="s">
        <v>90</v>
      </c>
      <c r="B5" s="143"/>
      <c r="C5" s="144"/>
      <c r="D5" s="145"/>
      <c r="E5" s="145"/>
      <c r="F5" s="145"/>
      <c r="G5" s="146"/>
      <c r="AE5" t="s">
        <v>91</v>
      </c>
    </row>
    <row r="7" spans="1:60" ht="38.25">
      <c r="A7" s="150" t="s">
        <v>92</v>
      </c>
      <c r="B7" s="151" t="s">
        <v>93</v>
      </c>
      <c r="C7" s="151" t="s">
        <v>94</v>
      </c>
      <c r="D7" s="150" t="s">
        <v>95</v>
      </c>
      <c r="E7" s="150" t="s">
        <v>96</v>
      </c>
      <c r="F7" s="147" t="s">
        <v>97</v>
      </c>
      <c r="G7" s="158" t="s">
        <v>28</v>
      </c>
      <c r="H7" s="159" t="s">
        <v>29</v>
      </c>
      <c r="I7" s="159" t="s">
        <v>98</v>
      </c>
      <c r="J7" s="159" t="s">
        <v>30</v>
      </c>
      <c r="K7" s="159" t="s">
        <v>99</v>
      </c>
      <c r="L7" s="159" t="s">
        <v>100</v>
      </c>
      <c r="M7" s="159" t="s">
        <v>101</v>
      </c>
      <c r="N7" s="159" t="s">
        <v>102</v>
      </c>
      <c r="O7" s="159" t="s">
        <v>103</v>
      </c>
      <c r="P7" s="159" t="s">
        <v>104</v>
      </c>
      <c r="Q7" s="159" t="s">
        <v>105</v>
      </c>
      <c r="R7" s="159" t="s">
        <v>106</v>
      </c>
      <c r="S7" s="159" t="s">
        <v>107</v>
      </c>
      <c r="T7" s="159" t="s">
        <v>108</v>
      </c>
      <c r="U7" s="153" t="s">
        <v>109</v>
      </c>
    </row>
    <row r="8" spans="1:60">
      <c r="A8" s="160" t="s">
        <v>110</v>
      </c>
      <c r="B8" s="161" t="s">
        <v>55</v>
      </c>
      <c r="C8" s="162" t="s">
        <v>56</v>
      </c>
      <c r="D8" s="152"/>
      <c r="E8" s="163"/>
      <c r="F8" s="164"/>
      <c r="G8" s="164">
        <f>SUMIF(AE9:AE18,"&lt;&gt;NOR",G9:G18)</f>
        <v>0</v>
      </c>
      <c r="H8" s="164"/>
      <c r="I8" s="164">
        <f>SUM(I9:I18)</f>
        <v>0</v>
      </c>
      <c r="J8" s="164"/>
      <c r="K8" s="164">
        <f>SUM(K9:K18)</f>
        <v>0</v>
      </c>
      <c r="L8" s="164"/>
      <c r="M8" s="164">
        <f>SUM(M9:M18)</f>
        <v>0</v>
      </c>
      <c r="N8" s="152"/>
      <c r="O8" s="152">
        <f>SUM(O9:O18)</f>
        <v>3.0607100000000003</v>
      </c>
      <c r="P8" s="152"/>
      <c r="Q8" s="152">
        <f>SUM(Q9:Q18)</f>
        <v>0</v>
      </c>
      <c r="R8" s="152"/>
      <c r="S8" s="152"/>
      <c r="T8" s="160"/>
      <c r="U8" s="152">
        <f>SUM(U9:U18)</f>
        <v>14.080000000000002</v>
      </c>
      <c r="AE8" t="s">
        <v>111</v>
      </c>
    </row>
    <row r="9" spans="1:60" ht="22.5" outlineLevel="1">
      <c r="A9" s="174">
        <v>1</v>
      </c>
      <c r="B9" s="175" t="s">
        <v>112</v>
      </c>
      <c r="C9" s="176" t="s">
        <v>113</v>
      </c>
      <c r="D9" s="177" t="s">
        <v>114</v>
      </c>
      <c r="E9" s="178">
        <v>5.5</v>
      </c>
      <c r="F9" s="179">
        <f>H9+J9</f>
        <v>0</v>
      </c>
      <c r="G9" s="179">
        <f>ROUND(E9*F9,2)</f>
        <v>0</v>
      </c>
      <c r="H9" s="180"/>
      <c r="I9" s="179">
        <f>ROUND(E9*H9,2)</f>
        <v>0</v>
      </c>
      <c r="J9" s="180"/>
      <c r="K9" s="179">
        <f>ROUND(E9*J9,2)</f>
        <v>0</v>
      </c>
      <c r="L9" s="179">
        <v>21</v>
      </c>
      <c r="M9" s="179">
        <f>G9*(1+L9/100)</f>
        <v>0</v>
      </c>
      <c r="N9" s="177">
        <v>0.28499999999999998</v>
      </c>
      <c r="O9" s="177">
        <f>ROUND(E9*N9,5)</f>
        <v>1.5674999999999999</v>
      </c>
      <c r="P9" s="177">
        <v>0</v>
      </c>
      <c r="Q9" s="177">
        <f>ROUND(E9*P9,5)</f>
        <v>0</v>
      </c>
      <c r="R9" s="154"/>
      <c r="S9" s="154"/>
      <c r="T9" s="155">
        <v>1.75</v>
      </c>
      <c r="U9" s="154">
        <f>ROUND(E9*T9,2)</f>
        <v>9.6300000000000008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115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74"/>
      <c r="B10" s="175"/>
      <c r="C10" s="266" t="s">
        <v>323</v>
      </c>
      <c r="D10" s="267"/>
      <c r="E10" s="268"/>
      <c r="F10" s="269"/>
      <c r="G10" s="269"/>
      <c r="H10" s="189"/>
      <c r="I10" s="179"/>
      <c r="J10" s="189"/>
      <c r="K10" s="179"/>
      <c r="L10" s="179"/>
      <c r="M10" s="179"/>
      <c r="N10" s="177"/>
      <c r="O10" s="177"/>
      <c r="P10" s="177"/>
      <c r="Q10" s="177"/>
      <c r="R10" s="154"/>
      <c r="S10" s="154"/>
      <c r="T10" s="155"/>
      <c r="U10" s="154"/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116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9" t="str">
        <f>C10</f>
        <v>Zazdění vybouraných otvorů po napojení na stoupací vodovodní potrubí.</v>
      </c>
      <c r="BB10" s="148"/>
      <c r="BC10" s="148"/>
      <c r="BD10" s="148"/>
      <c r="BE10" s="148"/>
      <c r="BF10" s="148"/>
      <c r="BG10" s="148"/>
      <c r="BH10" s="148"/>
    </row>
    <row r="11" spans="1:60" outlineLevel="1">
      <c r="A11" s="174"/>
      <c r="B11" s="175"/>
      <c r="C11" s="266" t="s">
        <v>117</v>
      </c>
      <c r="D11" s="267"/>
      <c r="E11" s="268"/>
      <c r="F11" s="269"/>
      <c r="G11" s="269"/>
      <c r="H11" s="189"/>
      <c r="I11" s="179"/>
      <c r="J11" s="189"/>
      <c r="K11" s="179"/>
      <c r="L11" s="179"/>
      <c r="M11" s="179"/>
      <c r="N11" s="177"/>
      <c r="O11" s="177"/>
      <c r="P11" s="177"/>
      <c r="Q11" s="177"/>
      <c r="R11" s="154"/>
      <c r="S11" s="154"/>
      <c r="T11" s="155"/>
      <c r="U11" s="154"/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116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9" t="str">
        <f>C11</f>
        <v>Zazdění otvorů v příčkách po instalaci vodovod. potrubí.</v>
      </c>
      <c r="BB11" s="148"/>
      <c r="BC11" s="148"/>
      <c r="BD11" s="148"/>
      <c r="BE11" s="148"/>
      <c r="BF11" s="148"/>
      <c r="BG11" s="148"/>
      <c r="BH11" s="148"/>
    </row>
    <row r="12" spans="1:60" outlineLevel="1">
      <c r="A12" s="174"/>
      <c r="B12" s="175"/>
      <c r="C12" s="181" t="s">
        <v>118</v>
      </c>
      <c r="D12" s="182"/>
      <c r="E12" s="183">
        <v>5.5</v>
      </c>
      <c r="F12" s="179"/>
      <c r="G12" s="179"/>
      <c r="H12" s="189"/>
      <c r="I12" s="179"/>
      <c r="J12" s="189"/>
      <c r="K12" s="179"/>
      <c r="L12" s="179"/>
      <c r="M12" s="179"/>
      <c r="N12" s="177"/>
      <c r="O12" s="177"/>
      <c r="P12" s="177"/>
      <c r="Q12" s="177"/>
      <c r="R12" s="154"/>
      <c r="S12" s="154"/>
      <c r="T12" s="155"/>
      <c r="U12" s="154"/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119</v>
      </c>
      <c r="AF12" s="148">
        <v>0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>
      <c r="A13" s="174">
        <v>2</v>
      </c>
      <c r="B13" s="175" t="s">
        <v>120</v>
      </c>
      <c r="C13" s="176" t="s">
        <v>121</v>
      </c>
      <c r="D13" s="177" t="s">
        <v>114</v>
      </c>
      <c r="E13" s="178">
        <v>1.44</v>
      </c>
      <c r="F13" s="179">
        <f>H13+J13</f>
        <v>0</v>
      </c>
      <c r="G13" s="179">
        <f>ROUND(E13*F13,2)</f>
        <v>0</v>
      </c>
      <c r="H13" s="180"/>
      <c r="I13" s="179">
        <f>ROUND(E13*H13,2)</f>
        <v>0</v>
      </c>
      <c r="J13" s="180"/>
      <c r="K13" s="179">
        <f>ROUND(E13*J13,2)</f>
        <v>0</v>
      </c>
      <c r="L13" s="179">
        <v>21</v>
      </c>
      <c r="M13" s="179">
        <f>G13*(1+L13/100)</f>
        <v>0</v>
      </c>
      <c r="N13" s="177">
        <v>0.53520000000000001</v>
      </c>
      <c r="O13" s="177">
        <f>ROUND(E13*N13,5)</f>
        <v>0.77068999999999999</v>
      </c>
      <c r="P13" s="177">
        <v>0</v>
      </c>
      <c r="Q13" s="177">
        <f>ROUND(E13*P13,5)</f>
        <v>0</v>
      </c>
      <c r="R13" s="154"/>
      <c r="S13" s="154"/>
      <c r="T13" s="155">
        <v>1.9</v>
      </c>
      <c r="U13" s="154">
        <f>ROUND(E13*T13,2)</f>
        <v>2.74</v>
      </c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115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74"/>
      <c r="B14" s="175"/>
      <c r="C14" s="266" t="s">
        <v>122</v>
      </c>
      <c r="D14" s="267"/>
      <c r="E14" s="268"/>
      <c r="F14" s="269"/>
      <c r="G14" s="269"/>
      <c r="H14" s="189"/>
      <c r="I14" s="179"/>
      <c r="J14" s="189"/>
      <c r="K14" s="179"/>
      <c r="L14" s="179"/>
      <c r="M14" s="179"/>
      <c r="N14" s="177"/>
      <c r="O14" s="177"/>
      <c r="P14" s="177"/>
      <c r="Q14" s="177"/>
      <c r="R14" s="154"/>
      <c r="S14" s="154"/>
      <c r="T14" s="155"/>
      <c r="U14" s="154"/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116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9" t="str">
        <f>C14</f>
        <v>Zazdění otvorů v nadpraží na chodbě a otvorů zdí tl. 30 cm</v>
      </c>
      <c r="BB14" s="148"/>
      <c r="BC14" s="148"/>
      <c r="BD14" s="148"/>
      <c r="BE14" s="148"/>
      <c r="BF14" s="148"/>
      <c r="BG14" s="148"/>
      <c r="BH14" s="148"/>
    </row>
    <row r="15" spans="1:60" outlineLevel="1">
      <c r="A15" s="174"/>
      <c r="B15" s="175"/>
      <c r="C15" s="181" t="s">
        <v>123</v>
      </c>
      <c r="D15" s="182"/>
      <c r="E15" s="183">
        <v>1.44</v>
      </c>
      <c r="F15" s="179"/>
      <c r="G15" s="179"/>
      <c r="H15" s="189"/>
      <c r="I15" s="179"/>
      <c r="J15" s="189"/>
      <c r="K15" s="179"/>
      <c r="L15" s="179"/>
      <c r="M15" s="179"/>
      <c r="N15" s="177"/>
      <c r="O15" s="177"/>
      <c r="P15" s="177"/>
      <c r="Q15" s="177"/>
      <c r="R15" s="154"/>
      <c r="S15" s="154"/>
      <c r="T15" s="155"/>
      <c r="U15" s="154"/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119</v>
      </c>
      <c r="AF15" s="148">
        <v>0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>
      <c r="A16" s="174">
        <v>3</v>
      </c>
      <c r="B16" s="175" t="s">
        <v>124</v>
      </c>
      <c r="C16" s="176" t="s">
        <v>125</v>
      </c>
      <c r="D16" s="177" t="s">
        <v>114</v>
      </c>
      <c r="E16" s="178">
        <v>0.9</v>
      </c>
      <c r="F16" s="179">
        <f>H16+J16</f>
        <v>0</v>
      </c>
      <c r="G16" s="179">
        <f>ROUND(E16*F16,2)</f>
        <v>0</v>
      </c>
      <c r="H16" s="180"/>
      <c r="I16" s="179">
        <f>ROUND(E16*H16,2)</f>
        <v>0</v>
      </c>
      <c r="J16" s="180"/>
      <c r="K16" s="179">
        <f>ROUND(E16*J16,2)</f>
        <v>0</v>
      </c>
      <c r="L16" s="179">
        <v>21</v>
      </c>
      <c r="M16" s="179">
        <f>G16*(1+L16/100)</f>
        <v>0</v>
      </c>
      <c r="N16" s="177">
        <v>0.80279999999999996</v>
      </c>
      <c r="O16" s="177">
        <f>ROUND(E16*N16,5)</f>
        <v>0.72252000000000005</v>
      </c>
      <c r="P16" s="177">
        <v>0</v>
      </c>
      <c r="Q16" s="177">
        <f>ROUND(E16*P16,5)</f>
        <v>0</v>
      </c>
      <c r="R16" s="154"/>
      <c r="S16" s="154"/>
      <c r="T16" s="155">
        <v>1.9</v>
      </c>
      <c r="U16" s="154">
        <f>ROUND(E16*T16,2)</f>
        <v>1.71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115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74"/>
      <c r="B17" s="175"/>
      <c r="C17" s="266" t="s">
        <v>126</v>
      </c>
      <c r="D17" s="267"/>
      <c r="E17" s="268"/>
      <c r="F17" s="269"/>
      <c r="G17" s="269"/>
      <c r="H17" s="189"/>
      <c r="I17" s="179"/>
      <c r="J17" s="189"/>
      <c r="K17" s="179"/>
      <c r="L17" s="179"/>
      <c r="M17" s="179"/>
      <c r="N17" s="177"/>
      <c r="O17" s="177"/>
      <c r="P17" s="177"/>
      <c r="Q17" s="177"/>
      <c r="R17" s="154"/>
      <c r="S17" s="154"/>
      <c r="T17" s="155"/>
      <c r="U17" s="154"/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116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9" t="str">
        <f>C17</f>
        <v>Zazdění otvorů v nadpraží na chodbě a otvorů zdí tl. 45 cm</v>
      </c>
      <c r="BB17" s="148"/>
      <c r="BC17" s="148"/>
      <c r="BD17" s="148"/>
      <c r="BE17" s="148"/>
      <c r="BF17" s="148"/>
      <c r="BG17" s="148"/>
      <c r="BH17" s="148"/>
    </row>
    <row r="18" spans="1:60" outlineLevel="1">
      <c r="A18" s="174"/>
      <c r="B18" s="175"/>
      <c r="C18" s="181" t="s">
        <v>127</v>
      </c>
      <c r="D18" s="182"/>
      <c r="E18" s="183">
        <v>0.9</v>
      </c>
      <c r="F18" s="179"/>
      <c r="G18" s="179"/>
      <c r="H18" s="179"/>
      <c r="I18" s="179"/>
      <c r="J18" s="179"/>
      <c r="K18" s="179"/>
      <c r="L18" s="179"/>
      <c r="M18" s="179"/>
      <c r="N18" s="177"/>
      <c r="O18" s="177"/>
      <c r="P18" s="177"/>
      <c r="Q18" s="177"/>
      <c r="R18" s="154"/>
      <c r="S18" s="154"/>
      <c r="T18" s="155"/>
      <c r="U18" s="154"/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119</v>
      </c>
      <c r="AF18" s="148">
        <v>0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>
      <c r="A19" s="152" t="s">
        <v>110</v>
      </c>
      <c r="B19" s="184" t="s">
        <v>57</v>
      </c>
      <c r="C19" s="185" t="s">
        <v>58</v>
      </c>
      <c r="D19" s="186"/>
      <c r="E19" s="187"/>
      <c r="F19" s="188"/>
      <c r="G19" s="188">
        <f>SUMIF(AE20:AE21,"&lt;&gt;NOR",G20:G21)</f>
        <v>0</v>
      </c>
      <c r="H19" s="188"/>
      <c r="I19" s="188">
        <f>SUM(I20:I21)</f>
        <v>0</v>
      </c>
      <c r="J19" s="188"/>
      <c r="K19" s="188">
        <f>SUM(K20:K21)</f>
        <v>0</v>
      </c>
      <c r="L19" s="188"/>
      <c r="M19" s="188">
        <f>SUM(M20:M21)</f>
        <v>0</v>
      </c>
      <c r="N19" s="186"/>
      <c r="O19" s="186">
        <f>SUM(O20:O21)</f>
        <v>1.27</v>
      </c>
      <c r="P19" s="186"/>
      <c r="Q19" s="186">
        <f>SUM(Q20:Q21)</f>
        <v>0</v>
      </c>
      <c r="R19" s="156"/>
      <c r="S19" s="156"/>
      <c r="T19" s="157"/>
      <c r="U19" s="156">
        <f>SUM(U20:U21)</f>
        <v>8.42</v>
      </c>
      <c r="AE19" t="s">
        <v>111</v>
      </c>
    </row>
    <row r="20" spans="1:60" ht="22.5" outlineLevel="1">
      <c r="A20" s="174">
        <v>4</v>
      </c>
      <c r="B20" s="175" t="s">
        <v>128</v>
      </c>
      <c r="C20" s="176" t="s">
        <v>129</v>
      </c>
      <c r="D20" s="177" t="s">
        <v>114</v>
      </c>
      <c r="E20" s="178">
        <v>2</v>
      </c>
      <c r="F20" s="179">
        <f>H20+J20</f>
        <v>0</v>
      </c>
      <c r="G20" s="179">
        <f>ROUND(E20*F20,2)</f>
        <v>0</v>
      </c>
      <c r="H20" s="180"/>
      <c r="I20" s="179">
        <f>ROUND(E20*H20,2)</f>
        <v>0</v>
      </c>
      <c r="J20" s="180"/>
      <c r="K20" s="179">
        <f>ROUND(E20*J20,2)</f>
        <v>0</v>
      </c>
      <c r="L20" s="179">
        <v>21</v>
      </c>
      <c r="M20" s="179">
        <f>G20*(1+L20/100)</f>
        <v>0</v>
      </c>
      <c r="N20" s="177">
        <v>0.63500000000000001</v>
      </c>
      <c r="O20" s="177">
        <f>ROUND(E20*N20,5)</f>
        <v>1.27</v>
      </c>
      <c r="P20" s="177">
        <v>0</v>
      </c>
      <c r="Q20" s="177">
        <f>ROUND(E20*P20,5)</f>
        <v>0</v>
      </c>
      <c r="R20" s="154"/>
      <c r="S20" s="154"/>
      <c r="T20" s="155">
        <v>4.21</v>
      </c>
      <c r="U20" s="154">
        <f>ROUND(E20*T20,2)</f>
        <v>8.42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115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74"/>
      <c r="B21" s="175"/>
      <c r="C21" s="266" t="s">
        <v>130</v>
      </c>
      <c r="D21" s="267"/>
      <c r="E21" s="268"/>
      <c r="F21" s="269"/>
      <c r="G21" s="269"/>
      <c r="H21" s="189"/>
      <c r="I21" s="179"/>
      <c r="J21" s="179"/>
      <c r="K21" s="179"/>
      <c r="L21" s="179"/>
      <c r="M21" s="179"/>
      <c r="N21" s="177"/>
      <c r="O21" s="177"/>
      <c r="P21" s="177"/>
      <c r="Q21" s="177"/>
      <c r="R21" s="154"/>
      <c r="S21" s="154"/>
      <c r="T21" s="155"/>
      <c r="U21" s="154"/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116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9" t="str">
        <f>C21</f>
        <v>Zabetonování otvorů ve stropu po napojení na stávající rozvody SV, TUV a požární vody.</v>
      </c>
      <c r="BB21" s="148"/>
      <c r="BC21" s="148"/>
      <c r="BD21" s="148"/>
      <c r="BE21" s="148"/>
      <c r="BF21" s="148"/>
      <c r="BG21" s="148"/>
      <c r="BH21" s="148"/>
    </row>
    <row r="22" spans="1:60">
      <c r="A22" s="152" t="s">
        <v>110</v>
      </c>
      <c r="B22" s="184" t="s">
        <v>59</v>
      </c>
      <c r="C22" s="185" t="s">
        <v>60</v>
      </c>
      <c r="D22" s="186"/>
      <c r="E22" s="187"/>
      <c r="F22" s="188"/>
      <c r="G22" s="188">
        <f>SUMIF(AE23:AE33,"&lt;&gt;NOR",G23:G33)</f>
        <v>0</v>
      </c>
      <c r="H22" s="188"/>
      <c r="I22" s="188">
        <f>SUM(I23:I33)</f>
        <v>0</v>
      </c>
      <c r="J22" s="188"/>
      <c r="K22" s="188">
        <f>SUM(K23:K33)</f>
        <v>0</v>
      </c>
      <c r="L22" s="188"/>
      <c r="M22" s="188">
        <f>SUM(M23:M33)</f>
        <v>0</v>
      </c>
      <c r="N22" s="186"/>
      <c r="O22" s="186">
        <f>SUM(O23:O33)</f>
        <v>2.7257400000000001</v>
      </c>
      <c r="P22" s="186"/>
      <c r="Q22" s="186">
        <f>SUM(Q23:Q33)</f>
        <v>0.14176</v>
      </c>
      <c r="R22" s="156"/>
      <c r="S22" s="156"/>
      <c r="T22" s="157"/>
      <c r="U22" s="156">
        <f>SUM(U23:U33)</f>
        <v>49.73</v>
      </c>
      <c r="AE22" t="s">
        <v>111</v>
      </c>
    </row>
    <row r="23" spans="1:60" ht="22.5" outlineLevel="1">
      <c r="A23" s="174">
        <v>5</v>
      </c>
      <c r="B23" s="175" t="s">
        <v>131</v>
      </c>
      <c r="C23" s="176" t="s">
        <v>132</v>
      </c>
      <c r="D23" s="177" t="s">
        <v>133</v>
      </c>
      <c r="E23" s="178">
        <v>138</v>
      </c>
      <c r="F23" s="179">
        <f>H23+J23</f>
        <v>0</v>
      </c>
      <c r="G23" s="179">
        <f>ROUND(E23*F23,2)</f>
        <v>0</v>
      </c>
      <c r="H23" s="180"/>
      <c r="I23" s="179">
        <f>ROUND(E23*H23,2)</f>
        <v>0</v>
      </c>
      <c r="J23" s="180"/>
      <c r="K23" s="179">
        <f>ROUND(E23*J23,2)</f>
        <v>0</v>
      </c>
      <c r="L23" s="179">
        <v>21</v>
      </c>
      <c r="M23" s="179">
        <f>G23*(1+L23/100)</f>
        <v>0</v>
      </c>
      <c r="N23" s="177">
        <v>1.7330000000000002E-2</v>
      </c>
      <c r="O23" s="177">
        <f>ROUND(E23*N23,5)</f>
        <v>2.39154</v>
      </c>
      <c r="P23" s="177">
        <v>0</v>
      </c>
      <c r="Q23" s="177">
        <f>ROUND(E23*P23,5)</f>
        <v>0</v>
      </c>
      <c r="R23" s="154"/>
      <c r="S23" s="154"/>
      <c r="T23" s="155">
        <v>0.25</v>
      </c>
      <c r="U23" s="154">
        <f>ROUND(E23*T23,2)</f>
        <v>34.5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134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74">
        <v>6</v>
      </c>
      <c r="B24" s="175" t="s">
        <v>135</v>
      </c>
      <c r="C24" s="176" t="s">
        <v>136</v>
      </c>
      <c r="D24" s="177" t="s">
        <v>114</v>
      </c>
      <c r="E24" s="178">
        <v>35.44</v>
      </c>
      <c r="F24" s="179">
        <f>H24+J24</f>
        <v>0</v>
      </c>
      <c r="G24" s="179">
        <f>ROUND(E24*F24,2)</f>
        <v>0</v>
      </c>
      <c r="H24" s="180"/>
      <c r="I24" s="179">
        <f>ROUND(E24*H24,2)</f>
        <v>0</v>
      </c>
      <c r="J24" s="180"/>
      <c r="K24" s="179">
        <f>ROUND(E24*J24,2)</f>
        <v>0</v>
      </c>
      <c r="L24" s="179">
        <v>21</v>
      </c>
      <c r="M24" s="179">
        <f>G24*(1+L24/100)</f>
        <v>0</v>
      </c>
      <c r="N24" s="177">
        <v>3.2100000000000002E-3</v>
      </c>
      <c r="O24" s="177">
        <f>ROUND(E24*N24,5)</f>
        <v>0.11376</v>
      </c>
      <c r="P24" s="177">
        <v>0</v>
      </c>
      <c r="Q24" s="177">
        <f>ROUND(E24*P24,5)</f>
        <v>0</v>
      </c>
      <c r="R24" s="154"/>
      <c r="S24" s="154"/>
      <c r="T24" s="155">
        <v>0.17</v>
      </c>
      <c r="U24" s="154">
        <f>ROUND(E24*T24,2)</f>
        <v>6.02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134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74"/>
      <c r="B25" s="175"/>
      <c r="C25" s="181" t="s">
        <v>137</v>
      </c>
      <c r="D25" s="182"/>
      <c r="E25" s="183">
        <v>27.6</v>
      </c>
      <c r="F25" s="179"/>
      <c r="G25" s="179"/>
      <c r="H25" s="189"/>
      <c r="I25" s="179"/>
      <c r="J25" s="189"/>
      <c r="K25" s="179"/>
      <c r="L25" s="179"/>
      <c r="M25" s="179"/>
      <c r="N25" s="177"/>
      <c r="O25" s="177"/>
      <c r="P25" s="177"/>
      <c r="Q25" s="177"/>
      <c r="R25" s="154"/>
      <c r="S25" s="154"/>
      <c r="T25" s="155"/>
      <c r="U25" s="154"/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119</v>
      </c>
      <c r="AF25" s="148">
        <v>0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74"/>
      <c r="B26" s="175"/>
      <c r="C26" s="181" t="s">
        <v>127</v>
      </c>
      <c r="D26" s="182"/>
      <c r="E26" s="183">
        <v>0.9</v>
      </c>
      <c r="F26" s="179"/>
      <c r="G26" s="179"/>
      <c r="H26" s="189"/>
      <c r="I26" s="179"/>
      <c r="J26" s="189"/>
      <c r="K26" s="179"/>
      <c r="L26" s="179"/>
      <c r="M26" s="179"/>
      <c r="N26" s="177"/>
      <c r="O26" s="177"/>
      <c r="P26" s="177"/>
      <c r="Q26" s="177"/>
      <c r="R26" s="154"/>
      <c r="S26" s="154"/>
      <c r="T26" s="155"/>
      <c r="U26" s="154"/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119</v>
      </c>
      <c r="AF26" s="148">
        <v>0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74"/>
      <c r="B27" s="175"/>
      <c r="C27" s="181" t="s">
        <v>123</v>
      </c>
      <c r="D27" s="182"/>
      <c r="E27" s="183">
        <v>1.44</v>
      </c>
      <c r="F27" s="179"/>
      <c r="G27" s="179"/>
      <c r="H27" s="189"/>
      <c r="I27" s="179"/>
      <c r="J27" s="189"/>
      <c r="K27" s="179"/>
      <c r="L27" s="179"/>
      <c r="M27" s="179"/>
      <c r="N27" s="177"/>
      <c r="O27" s="177"/>
      <c r="P27" s="177"/>
      <c r="Q27" s="177"/>
      <c r="R27" s="154"/>
      <c r="S27" s="154"/>
      <c r="T27" s="155"/>
      <c r="U27" s="154"/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119</v>
      </c>
      <c r="AF27" s="148">
        <v>0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74"/>
      <c r="B28" s="175"/>
      <c r="C28" s="181" t="s">
        <v>118</v>
      </c>
      <c r="D28" s="182"/>
      <c r="E28" s="183">
        <v>5.5</v>
      </c>
      <c r="F28" s="179"/>
      <c r="G28" s="179"/>
      <c r="H28" s="189"/>
      <c r="I28" s="179"/>
      <c r="J28" s="189"/>
      <c r="K28" s="179"/>
      <c r="L28" s="179"/>
      <c r="M28" s="179"/>
      <c r="N28" s="177"/>
      <c r="O28" s="177"/>
      <c r="P28" s="177"/>
      <c r="Q28" s="177"/>
      <c r="R28" s="154"/>
      <c r="S28" s="154"/>
      <c r="T28" s="155"/>
      <c r="U28" s="154"/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119</v>
      </c>
      <c r="AF28" s="148">
        <v>0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>
      <c r="A29" s="174">
        <v>7</v>
      </c>
      <c r="B29" s="175" t="s">
        <v>138</v>
      </c>
      <c r="C29" s="176" t="s">
        <v>139</v>
      </c>
      <c r="D29" s="177" t="s">
        <v>114</v>
      </c>
      <c r="E29" s="178">
        <v>35.44</v>
      </c>
      <c r="F29" s="179">
        <f>H29+J29</f>
        <v>0</v>
      </c>
      <c r="G29" s="179">
        <f>ROUND(E29*F29,2)</f>
        <v>0</v>
      </c>
      <c r="H29" s="180"/>
      <c r="I29" s="179">
        <f>ROUND(E29*H29,2)</f>
        <v>0</v>
      </c>
      <c r="J29" s="180"/>
      <c r="K29" s="179">
        <f>ROUND(E29*J29,2)</f>
        <v>0</v>
      </c>
      <c r="L29" s="179">
        <v>21</v>
      </c>
      <c r="M29" s="179">
        <f>G29*(1+L29/100)</f>
        <v>0</v>
      </c>
      <c r="N29" s="177">
        <v>6.2199999999999998E-3</v>
      </c>
      <c r="O29" s="177">
        <f>ROUND(E29*N29,5)</f>
        <v>0.22044</v>
      </c>
      <c r="P29" s="177">
        <v>4.0000000000000001E-3</v>
      </c>
      <c r="Q29" s="177">
        <f>ROUND(E29*P29,5)</f>
        <v>0.14176</v>
      </c>
      <c r="R29" s="154"/>
      <c r="S29" s="154"/>
      <c r="T29" s="155">
        <v>0.26</v>
      </c>
      <c r="U29" s="154">
        <f>ROUND(E29*T29,2)</f>
        <v>9.2100000000000009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115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74"/>
      <c r="B30" s="175"/>
      <c r="C30" s="181" t="s">
        <v>137</v>
      </c>
      <c r="D30" s="182"/>
      <c r="E30" s="183">
        <v>27.6</v>
      </c>
      <c r="F30" s="179"/>
      <c r="G30" s="179"/>
      <c r="H30" s="189"/>
      <c r="I30" s="179"/>
      <c r="J30" s="189"/>
      <c r="K30" s="179"/>
      <c r="L30" s="179"/>
      <c r="M30" s="179"/>
      <c r="N30" s="177"/>
      <c r="O30" s="177"/>
      <c r="P30" s="177"/>
      <c r="Q30" s="177"/>
      <c r="R30" s="154"/>
      <c r="S30" s="154"/>
      <c r="T30" s="155"/>
      <c r="U30" s="154"/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119</v>
      </c>
      <c r="AF30" s="148">
        <v>0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74"/>
      <c r="B31" s="175"/>
      <c r="C31" s="181" t="s">
        <v>127</v>
      </c>
      <c r="D31" s="182"/>
      <c r="E31" s="183">
        <v>0.9</v>
      </c>
      <c r="F31" s="179"/>
      <c r="G31" s="179"/>
      <c r="H31" s="189"/>
      <c r="I31" s="179"/>
      <c r="J31" s="189"/>
      <c r="K31" s="179"/>
      <c r="L31" s="179"/>
      <c r="M31" s="179"/>
      <c r="N31" s="177"/>
      <c r="O31" s="177"/>
      <c r="P31" s="177"/>
      <c r="Q31" s="177"/>
      <c r="R31" s="154"/>
      <c r="S31" s="154"/>
      <c r="T31" s="155"/>
      <c r="U31" s="154"/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119</v>
      </c>
      <c r="AF31" s="148">
        <v>0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74"/>
      <c r="B32" s="175"/>
      <c r="C32" s="181" t="s">
        <v>123</v>
      </c>
      <c r="D32" s="182"/>
      <c r="E32" s="183">
        <v>1.44</v>
      </c>
      <c r="F32" s="179"/>
      <c r="G32" s="179"/>
      <c r="H32" s="189"/>
      <c r="I32" s="179"/>
      <c r="J32" s="189"/>
      <c r="K32" s="179"/>
      <c r="L32" s="179"/>
      <c r="M32" s="179"/>
      <c r="N32" s="177"/>
      <c r="O32" s="177"/>
      <c r="P32" s="177"/>
      <c r="Q32" s="177"/>
      <c r="R32" s="154"/>
      <c r="S32" s="154"/>
      <c r="T32" s="155"/>
      <c r="U32" s="154"/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119</v>
      </c>
      <c r="AF32" s="148">
        <v>0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74"/>
      <c r="B33" s="175"/>
      <c r="C33" s="181" t="s">
        <v>118</v>
      </c>
      <c r="D33" s="182"/>
      <c r="E33" s="183">
        <v>5.5</v>
      </c>
      <c r="F33" s="179"/>
      <c r="G33" s="179"/>
      <c r="H33" s="189"/>
      <c r="I33" s="179"/>
      <c r="J33" s="189"/>
      <c r="K33" s="179"/>
      <c r="L33" s="179"/>
      <c r="M33" s="179"/>
      <c r="N33" s="177"/>
      <c r="O33" s="177"/>
      <c r="P33" s="177"/>
      <c r="Q33" s="177"/>
      <c r="R33" s="154"/>
      <c r="S33" s="154"/>
      <c r="T33" s="155"/>
      <c r="U33" s="154"/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119</v>
      </c>
      <c r="AF33" s="148">
        <v>0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>
      <c r="A34" s="152" t="s">
        <v>110</v>
      </c>
      <c r="B34" s="184" t="s">
        <v>61</v>
      </c>
      <c r="C34" s="185" t="s">
        <v>62</v>
      </c>
      <c r="D34" s="186"/>
      <c r="E34" s="187"/>
      <c r="F34" s="188"/>
      <c r="G34" s="188">
        <f>SUMIF(AE35:AE38,"&lt;&gt;NOR",G35:G38)</f>
        <v>0</v>
      </c>
      <c r="H34" s="188"/>
      <c r="I34" s="188">
        <f>SUM(I35:I38)</f>
        <v>0</v>
      </c>
      <c r="J34" s="188"/>
      <c r="K34" s="188">
        <f>SUM(K35:K38)</f>
        <v>0</v>
      </c>
      <c r="L34" s="188"/>
      <c r="M34" s="188">
        <f>SUM(M35:M38)</f>
        <v>0</v>
      </c>
      <c r="N34" s="186"/>
      <c r="O34" s="186">
        <f>SUM(O35:O38)</f>
        <v>0.43859999999999999</v>
      </c>
      <c r="P34" s="186"/>
      <c r="Q34" s="186">
        <f>SUM(Q35:Q38)</f>
        <v>0</v>
      </c>
      <c r="R34" s="156"/>
      <c r="S34" s="156"/>
      <c r="T34" s="157"/>
      <c r="U34" s="156">
        <f>SUM(U35:U38)</f>
        <v>2.0499999999999998</v>
      </c>
      <c r="AE34" t="s">
        <v>111</v>
      </c>
    </row>
    <row r="35" spans="1:60" outlineLevel="1">
      <c r="A35" s="174">
        <v>8</v>
      </c>
      <c r="B35" s="175" t="s">
        <v>140</v>
      </c>
      <c r="C35" s="176" t="s">
        <v>141</v>
      </c>
      <c r="D35" s="177" t="s">
        <v>114</v>
      </c>
      <c r="E35" s="178">
        <v>5</v>
      </c>
      <c r="F35" s="179">
        <f>H35+J35</f>
        <v>0</v>
      </c>
      <c r="G35" s="179">
        <f>ROUND(E35*F35,2)</f>
        <v>0</v>
      </c>
      <c r="H35" s="180"/>
      <c r="I35" s="179">
        <f>ROUND(E35*H35,2)</f>
        <v>0</v>
      </c>
      <c r="J35" s="180"/>
      <c r="K35" s="179">
        <f>ROUND(E35*J35,2)</f>
        <v>0</v>
      </c>
      <c r="L35" s="179">
        <v>21</v>
      </c>
      <c r="M35" s="179">
        <f>G35*(1+L35/100)</f>
        <v>0</v>
      </c>
      <c r="N35" s="177">
        <v>8.7720000000000006E-2</v>
      </c>
      <c r="O35" s="177">
        <f>ROUND(E35*N35,5)</f>
        <v>0.43859999999999999</v>
      </c>
      <c r="P35" s="177">
        <v>0</v>
      </c>
      <c r="Q35" s="177">
        <f>ROUND(E35*P35,5)</f>
        <v>0</v>
      </c>
      <c r="R35" s="154"/>
      <c r="S35" s="154"/>
      <c r="T35" s="155">
        <v>0.41</v>
      </c>
      <c r="U35" s="154">
        <f>ROUND(E35*T35,2)</f>
        <v>2.0499999999999998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134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74"/>
      <c r="B36" s="175"/>
      <c r="C36" s="266" t="s">
        <v>142</v>
      </c>
      <c r="D36" s="267"/>
      <c r="E36" s="268"/>
      <c r="F36" s="269"/>
      <c r="G36" s="269"/>
      <c r="H36" s="189"/>
      <c r="I36" s="179"/>
      <c r="J36" s="189"/>
      <c r="K36" s="179"/>
      <c r="L36" s="179"/>
      <c r="M36" s="179"/>
      <c r="N36" s="177"/>
      <c r="O36" s="177"/>
      <c r="P36" s="177"/>
      <c r="Q36" s="177"/>
      <c r="R36" s="154"/>
      <c r="S36" s="154"/>
      <c r="T36" s="155"/>
      <c r="U36" s="154"/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116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9" t="str">
        <f>C36</f>
        <v>Oprava podlahy po napojení rozvodů vody</v>
      </c>
      <c r="BB36" s="148"/>
      <c r="BC36" s="148"/>
      <c r="BD36" s="148"/>
      <c r="BE36" s="148"/>
      <c r="BF36" s="148"/>
      <c r="BG36" s="148"/>
      <c r="BH36" s="148"/>
    </row>
    <row r="37" spans="1:60" outlineLevel="1">
      <c r="A37" s="174">
        <v>9</v>
      </c>
      <c r="B37" s="175" t="s">
        <v>143</v>
      </c>
      <c r="C37" s="176" t="s">
        <v>144</v>
      </c>
      <c r="D37" s="177" t="s">
        <v>114</v>
      </c>
      <c r="E37" s="178">
        <v>5</v>
      </c>
      <c r="F37" s="179">
        <f>H37+J37</f>
        <v>0</v>
      </c>
      <c r="G37" s="179">
        <f>ROUND(E37*F37,2)</f>
        <v>0</v>
      </c>
      <c r="H37" s="180"/>
      <c r="I37" s="179">
        <f>ROUND(E37*H37,2)</f>
        <v>0</v>
      </c>
      <c r="J37" s="180"/>
      <c r="K37" s="179">
        <f>ROUND(E37*J37,2)</f>
        <v>0</v>
      </c>
      <c r="L37" s="179">
        <v>21</v>
      </c>
      <c r="M37" s="179">
        <f>G37*(1+L37/100)</f>
        <v>0</v>
      </c>
      <c r="N37" s="177">
        <v>0</v>
      </c>
      <c r="O37" s="177">
        <f>ROUND(E37*N37,5)</f>
        <v>0</v>
      </c>
      <c r="P37" s="177">
        <v>0</v>
      </c>
      <c r="Q37" s="177">
        <f>ROUND(E37*P37,5)</f>
        <v>0</v>
      </c>
      <c r="R37" s="154"/>
      <c r="S37" s="154"/>
      <c r="T37" s="155">
        <v>0</v>
      </c>
      <c r="U37" s="154">
        <f>ROUND(E37*T37,2)</f>
        <v>0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134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74">
        <v>10</v>
      </c>
      <c r="B38" s="175" t="s">
        <v>143</v>
      </c>
      <c r="C38" s="176" t="s">
        <v>145</v>
      </c>
      <c r="D38" s="177" t="s">
        <v>114</v>
      </c>
      <c r="E38" s="178">
        <v>5</v>
      </c>
      <c r="F38" s="179">
        <f>H38+J38</f>
        <v>0</v>
      </c>
      <c r="G38" s="179">
        <f>ROUND(E38*F38,2)</f>
        <v>0</v>
      </c>
      <c r="H38" s="180"/>
      <c r="I38" s="179">
        <f>ROUND(E38*H38,2)</f>
        <v>0</v>
      </c>
      <c r="J38" s="180"/>
      <c r="K38" s="179">
        <f>ROUND(E38*J38,2)</f>
        <v>0</v>
      </c>
      <c r="L38" s="179">
        <v>21</v>
      </c>
      <c r="M38" s="179">
        <f>G38*(1+L38/100)</f>
        <v>0</v>
      </c>
      <c r="N38" s="177">
        <v>0</v>
      </c>
      <c r="O38" s="177">
        <f>ROUND(E38*N38,5)</f>
        <v>0</v>
      </c>
      <c r="P38" s="177">
        <v>0</v>
      </c>
      <c r="Q38" s="177">
        <f>ROUND(E38*P38,5)</f>
        <v>0</v>
      </c>
      <c r="R38" s="154"/>
      <c r="S38" s="154"/>
      <c r="T38" s="155">
        <v>0</v>
      </c>
      <c r="U38" s="154">
        <f>ROUND(E38*T38,2)</f>
        <v>0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134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>
      <c r="A39" s="152" t="s">
        <v>110</v>
      </c>
      <c r="B39" s="184" t="s">
        <v>63</v>
      </c>
      <c r="C39" s="185" t="s">
        <v>64</v>
      </c>
      <c r="D39" s="186"/>
      <c r="E39" s="187"/>
      <c r="F39" s="188"/>
      <c r="G39" s="188">
        <f>SUMIF(AE40:AE41,"&lt;&gt;NOR",G40:G41)</f>
        <v>0</v>
      </c>
      <c r="H39" s="188"/>
      <c r="I39" s="188">
        <f>SUM(I40:I41)</f>
        <v>0</v>
      </c>
      <c r="J39" s="188"/>
      <c r="K39" s="188">
        <f>SUM(K40:K41)</f>
        <v>0</v>
      </c>
      <c r="L39" s="188"/>
      <c r="M39" s="188">
        <f>SUM(M40:M41)</f>
        <v>0</v>
      </c>
      <c r="N39" s="186"/>
      <c r="O39" s="186">
        <f>SUM(O40:O41)</f>
        <v>1.88784</v>
      </c>
      <c r="P39" s="186"/>
      <c r="Q39" s="186">
        <f>SUM(Q40:Q41)</f>
        <v>0</v>
      </c>
      <c r="R39" s="156"/>
      <c r="S39" s="156"/>
      <c r="T39" s="157"/>
      <c r="U39" s="156">
        <f>SUM(U40:U41)</f>
        <v>18.36</v>
      </c>
      <c r="AE39" t="s">
        <v>111</v>
      </c>
    </row>
    <row r="40" spans="1:60" outlineLevel="1">
      <c r="A40" s="174">
        <v>11</v>
      </c>
      <c r="B40" s="175" t="s">
        <v>146</v>
      </c>
      <c r="C40" s="176" t="s">
        <v>147</v>
      </c>
      <c r="D40" s="177" t="s">
        <v>114</v>
      </c>
      <c r="E40" s="178">
        <v>54</v>
      </c>
      <c r="F40" s="179">
        <f>H40+J40</f>
        <v>0</v>
      </c>
      <c r="G40" s="179">
        <f>ROUND(E40*F40,2)</f>
        <v>0</v>
      </c>
      <c r="H40" s="180"/>
      <c r="I40" s="179">
        <f>ROUND(E40*H40,2)</f>
        <v>0</v>
      </c>
      <c r="J40" s="180"/>
      <c r="K40" s="179">
        <f>ROUND(E40*J40,2)</f>
        <v>0</v>
      </c>
      <c r="L40" s="179">
        <v>21</v>
      </c>
      <c r="M40" s="179">
        <f>G40*(1+L40/100)</f>
        <v>0</v>
      </c>
      <c r="N40" s="177">
        <v>3.4959999999999998E-2</v>
      </c>
      <c r="O40" s="177">
        <f>ROUND(E40*N40,5)</f>
        <v>1.88784</v>
      </c>
      <c r="P40" s="177">
        <v>0</v>
      </c>
      <c r="Q40" s="177">
        <f>ROUND(E40*P40,5)</f>
        <v>0</v>
      </c>
      <c r="R40" s="154"/>
      <c r="S40" s="154"/>
      <c r="T40" s="155">
        <v>0.21</v>
      </c>
      <c r="U40" s="154">
        <f>ROUND(E40*T40,2)</f>
        <v>11.34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134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74">
        <v>12</v>
      </c>
      <c r="B41" s="175" t="s">
        <v>148</v>
      </c>
      <c r="C41" s="176" t="s">
        <v>149</v>
      </c>
      <c r="D41" s="177" t="s">
        <v>114</v>
      </c>
      <c r="E41" s="178">
        <v>54</v>
      </c>
      <c r="F41" s="179">
        <f>H41+J41</f>
        <v>0</v>
      </c>
      <c r="G41" s="179">
        <f>ROUND(E41*F41,2)</f>
        <v>0</v>
      </c>
      <c r="H41" s="180"/>
      <c r="I41" s="179">
        <f>ROUND(E41*H41,2)</f>
        <v>0</v>
      </c>
      <c r="J41" s="180"/>
      <c r="K41" s="179">
        <f>ROUND(E41*J41,2)</f>
        <v>0</v>
      </c>
      <c r="L41" s="179">
        <v>21</v>
      </c>
      <c r="M41" s="179">
        <f>G41*(1+L41/100)</f>
        <v>0</v>
      </c>
      <c r="N41" s="177">
        <v>0</v>
      </c>
      <c r="O41" s="177">
        <f>ROUND(E41*N41,5)</f>
        <v>0</v>
      </c>
      <c r="P41" s="177">
        <v>0</v>
      </c>
      <c r="Q41" s="177">
        <f>ROUND(E41*P41,5)</f>
        <v>0</v>
      </c>
      <c r="R41" s="154"/>
      <c r="S41" s="154"/>
      <c r="T41" s="155">
        <v>0.13</v>
      </c>
      <c r="U41" s="154">
        <f>ROUND(E41*T41,2)</f>
        <v>7.02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134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>
      <c r="A42" s="152" t="s">
        <v>110</v>
      </c>
      <c r="B42" s="184" t="s">
        <v>65</v>
      </c>
      <c r="C42" s="185" t="s">
        <v>66</v>
      </c>
      <c r="D42" s="186"/>
      <c r="E42" s="187"/>
      <c r="F42" s="188"/>
      <c r="G42" s="188">
        <f>SUMIF(AE43:AE47,"&lt;&gt;NOR",G43:G47)</f>
        <v>0</v>
      </c>
      <c r="H42" s="188"/>
      <c r="I42" s="188">
        <f>SUM(I43:I47)</f>
        <v>0</v>
      </c>
      <c r="J42" s="188"/>
      <c r="K42" s="188">
        <f>SUM(K43:K47)</f>
        <v>0</v>
      </c>
      <c r="L42" s="188"/>
      <c r="M42" s="188">
        <f>SUM(M43:M47)</f>
        <v>0</v>
      </c>
      <c r="N42" s="186"/>
      <c r="O42" s="186">
        <f>SUM(O43:O47)</f>
        <v>0.93015000000000003</v>
      </c>
      <c r="P42" s="186"/>
      <c r="Q42" s="186">
        <f>SUM(Q43:Q47)</f>
        <v>0</v>
      </c>
      <c r="R42" s="156"/>
      <c r="S42" s="156"/>
      <c r="T42" s="157"/>
      <c r="U42" s="156">
        <f>SUM(U43:U47)</f>
        <v>63.45</v>
      </c>
      <c r="AE42" t="s">
        <v>111</v>
      </c>
    </row>
    <row r="43" spans="1:60" outlineLevel="1">
      <c r="A43" s="174">
        <v>13</v>
      </c>
      <c r="B43" s="175" t="s">
        <v>150</v>
      </c>
      <c r="C43" s="176" t="s">
        <v>151</v>
      </c>
      <c r="D43" s="177" t="s">
        <v>152</v>
      </c>
      <c r="E43" s="178">
        <v>30</v>
      </c>
      <c r="F43" s="179">
        <f>H43+J43</f>
        <v>0</v>
      </c>
      <c r="G43" s="179">
        <f>ROUND(E43*F43,2)</f>
        <v>0</v>
      </c>
      <c r="H43" s="180"/>
      <c r="I43" s="179">
        <f>ROUND(E43*H43,2)</f>
        <v>0</v>
      </c>
      <c r="J43" s="180"/>
      <c r="K43" s="179">
        <f>ROUND(E43*J43,2)</f>
        <v>0</v>
      </c>
      <c r="L43" s="179">
        <v>21</v>
      </c>
      <c r="M43" s="179">
        <f>G43*(1+L43/100)</f>
        <v>0</v>
      </c>
      <c r="N43" s="177">
        <v>4.7699999999999999E-3</v>
      </c>
      <c r="O43" s="177">
        <f>ROUND(E43*N43,5)</f>
        <v>0.1431</v>
      </c>
      <c r="P43" s="177">
        <v>0</v>
      </c>
      <c r="Q43" s="177">
        <f>ROUND(E43*P43,5)</f>
        <v>0</v>
      </c>
      <c r="R43" s="154"/>
      <c r="S43" s="154"/>
      <c r="T43" s="155">
        <v>0.41</v>
      </c>
      <c r="U43" s="154">
        <f>ROUND(E43*T43,2)</f>
        <v>12.3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134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74">
        <v>14</v>
      </c>
      <c r="B44" s="175" t="s">
        <v>153</v>
      </c>
      <c r="C44" s="176" t="s">
        <v>154</v>
      </c>
      <c r="D44" s="177" t="s">
        <v>152</v>
      </c>
      <c r="E44" s="178">
        <v>165</v>
      </c>
      <c r="F44" s="179">
        <f>H44+J44</f>
        <v>0</v>
      </c>
      <c r="G44" s="179">
        <f>ROUND(E44*F44,2)</f>
        <v>0</v>
      </c>
      <c r="H44" s="180"/>
      <c r="I44" s="179">
        <f>ROUND(E44*H44,2)</f>
        <v>0</v>
      </c>
      <c r="J44" s="180"/>
      <c r="K44" s="179">
        <f>ROUND(E44*J44,2)</f>
        <v>0</v>
      </c>
      <c r="L44" s="179">
        <v>21</v>
      </c>
      <c r="M44" s="179">
        <f>G44*(1+L44/100)</f>
        <v>0</v>
      </c>
      <c r="N44" s="177">
        <v>4.7699999999999999E-3</v>
      </c>
      <c r="O44" s="177">
        <f>ROUND(E44*N44,5)</f>
        <v>0.78705000000000003</v>
      </c>
      <c r="P44" s="177">
        <v>0</v>
      </c>
      <c r="Q44" s="177">
        <f>ROUND(E44*P44,5)</f>
        <v>0</v>
      </c>
      <c r="R44" s="154"/>
      <c r="S44" s="154"/>
      <c r="T44" s="155">
        <v>0.31</v>
      </c>
      <c r="U44" s="154">
        <f>ROUND(E44*T44,2)</f>
        <v>51.15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134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74">
        <v>15</v>
      </c>
      <c r="B45" s="175" t="s">
        <v>155</v>
      </c>
      <c r="C45" s="176" t="s">
        <v>156</v>
      </c>
      <c r="D45" s="177" t="s">
        <v>152</v>
      </c>
      <c r="E45" s="178">
        <v>60</v>
      </c>
      <c r="F45" s="179">
        <f>H45+J45</f>
        <v>0</v>
      </c>
      <c r="G45" s="179">
        <f>ROUND(E45*F45,2)</f>
        <v>0</v>
      </c>
      <c r="H45" s="180"/>
      <c r="I45" s="179">
        <f>ROUND(E45*H45,2)</f>
        <v>0</v>
      </c>
      <c r="J45" s="180"/>
      <c r="K45" s="179">
        <f>ROUND(E45*J45,2)</f>
        <v>0</v>
      </c>
      <c r="L45" s="179">
        <v>21</v>
      </c>
      <c r="M45" s="179">
        <f>G45*(1+L45/100)</f>
        <v>0</v>
      </c>
      <c r="N45" s="177">
        <v>0</v>
      </c>
      <c r="O45" s="177">
        <f>ROUND(E45*N45,5)</f>
        <v>0</v>
      </c>
      <c r="P45" s="177">
        <v>0</v>
      </c>
      <c r="Q45" s="177">
        <f>ROUND(E45*P45,5)</f>
        <v>0</v>
      </c>
      <c r="R45" s="154"/>
      <c r="S45" s="154"/>
      <c r="T45" s="155">
        <v>0</v>
      </c>
      <c r="U45" s="154">
        <f>ROUND(E45*T45,2)</f>
        <v>0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134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74">
        <v>16</v>
      </c>
      <c r="B46" s="175" t="s">
        <v>155</v>
      </c>
      <c r="C46" s="176" t="s">
        <v>157</v>
      </c>
      <c r="D46" s="177" t="s">
        <v>152</v>
      </c>
      <c r="E46" s="178">
        <v>135</v>
      </c>
      <c r="F46" s="179">
        <f>H46+J46</f>
        <v>0</v>
      </c>
      <c r="G46" s="179">
        <f>ROUND(E46*F46,2)</f>
        <v>0</v>
      </c>
      <c r="H46" s="180"/>
      <c r="I46" s="179">
        <f>ROUND(E46*H46,2)</f>
        <v>0</v>
      </c>
      <c r="J46" s="180"/>
      <c r="K46" s="179">
        <f>ROUND(E46*J46,2)</f>
        <v>0</v>
      </c>
      <c r="L46" s="179">
        <v>21</v>
      </c>
      <c r="M46" s="179">
        <f>G46*(1+L46/100)</f>
        <v>0</v>
      </c>
      <c r="N46" s="177">
        <v>0</v>
      </c>
      <c r="O46" s="177">
        <f>ROUND(E46*N46,5)</f>
        <v>0</v>
      </c>
      <c r="P46" s="177">
        <v>0</v>
      </c>
      <c r="Q46" s="177">
        <f>ROUND(E46*P46,5)</f>
        <v>0</v>
      </c>
      <c r="R46" s="154"/>
      <c r="S46" s="154"/>
      <c r="T46" s="155">
        <v>0</v>
      </c>
      <c r="U46" s="154">
        <f>ROUND(E46*T46,2)</f>
        <v>0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134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74">
        <v>17</v>
      </c>
      <c r="B47" s="175" t="s">
        <v>155</v>
      </c>
      <c r="C47" s="176" t="s">
        <v>158</v>
      </c>
      <c r="D47" s="177" t="s">
        <v>152</v>
      </c>
      <c r="E47" s="178">
        <v>195</v>
      </c>
      <c r="F47" s="179">
        <f>H47+J47</f>
        <v>0</v>
      </c>
      <c r="G47" s="179">
        <f>ROUND(E47*F47,2)</f>
        <v>0</v>
      </c>
      <c r="H47" s="180"/>
      <c r="I47" s="179">
        <f>ROUND(E47*H47,2)</f>
        <v>0</v>
      </c>
      <c r="J47" s="180"/>
      <c r="K47" s="179">
        <f>ROUND(E47*J47,2)</f>
        <v>0</v>
      </c>
      <c r="L47" s="179">
        <v>21</v>
      </c>
      <c r="M47" s="179">
        <f>G47*(1+L47/100)</f>
        <v>0</v>
      </c>
      <c r="N47" s="177">
        <v>0</v>
      </c>
      <c r="O47" s="177">
        <f>ROUND(E47*N47,5)</f>
        <v>0</v>
      </c>
      <c r="P47" s="177">
        <v>0</v>
      </c>
      <c r="Q47" s="177">
        <f>ROUND(E47*P47,5)</f>
        <v>0</v>
      </c>
      <c r="R47" s="154"/>
      <c r="S47" s="154"/>
      <c r="T47" s="155">
        <v>0</v>
      </c>
      <c r="U47" s="154">
        <f>ROUND(E47*T47,2)</f>
        <v>0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134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>
      <c r="A48" s="152" t="s">
        <v>110</v>
      </c>
      <c r="B48" s="184" t="s">
        <v>67</v>
      </c>
      <c r="C48" s="185" t="s">
        <v>68</v>
      </c>
      <c r="D48" s="186"/>
      <c r="E48" s="187"/>
      <c r="F48" s="188"/>
      <c r="G48" s="188">
        <f>SUMIF(AE49:AE65,"&lt;&gt;NOR",G49:G65)</f>
        <v>0</v>
      </c>
      <c r="H48" s="188"/>
      <c r="I48" s="188">
        <f>SUM(I49:I65)</f>
        <v>0</v>
      </c>
      <c r="J48" s="188"/>
      <c r="K48" s="188">
        <f>SUM(K49:K65)</f>
        <v>0</v>
      </c>
      <c r="L48" s="188"/>
      <c r="M48" s="188">
        <f>SUM(M49:M65)</f>
        <v>0</v>
      </c>
      <c r="N48" s="186"/>
      <c r="O48" s="186">
        <f>SUM(O49:O65)</f>
        <v>0.14715</v>
      </c>
      <c r="P48" s="186"/>
      <c r="Q48" s="186">
        <f>SUM(Q49:Q65)</f>
        <v>7.3505999999999991</v>
      </c>
      <c r="R48" s="156"/>
      <c r="S48" s="156"/>
      <c r="T48" s="157"/>
      <c r="U48" s="156">
        <f>SUM(U49:U65)</f>
        <v>51.46</v>
      </c>
      <c r="AE48" t="s">
        <v>111</v>
      </c>
    </row>
    <row r="49" spans="1:60" outlineLevel="1">
      <c r="A49" s="174">
        <v>18</v>
      </c>
      <c r="B49" s="175" t="s">
        <v>159</v>
      </c>
      <c r="C49" s="176" t="s">
        <v>160</v>
      </c>
      <c r="D49" s="177" t="s">
        <v>133</v>
      </c>
      <c r="E49" s="178">
        <v>138</v>
      </c>
      <c r="F49" s="179">
        <f>H49+J49</f>
        <v>0</v>
      </c>
      <c r="G49" s="179">
        <f>ROUND(E49*F49,2)</f>
        <v>0</v>
      </c>
      <c r="H49" s="180"/>
      <c r="I49" s="179">
        <f>ROUND(E49*H49,2)</f>
        <v>0</v>
      </c>
      <c r="J49" s="180"/>
      <c r="K49" s="179">
        <f>ROUND(E49*J49,2)</f>
        <v>0</v>
      </c>
      <c r="L49" s="179">
        <v>21</v>
      </c>
      <c r="M49" s="179">
        <f>G49*(1+L49/100)</f>
        <v>0</v>
      </c>
      <c r="N49" s="177">
        <v>1E-3</v>
      </c>
      <c r="O49" s="177">
        <f>ROUND(E49*N49,5)</f>
        <v>0.13800000000000001</v>
      </c>
      <c r="P49" s="177">
        <v>1.7999999999999999E-2</v>
      </c>
      <c r="Q49" s="177">
        <f>ROUND(E49*P49,5)</f>
        <v>2.484</v>
      </c>
      <c r="R49" s="154"/>
      <c r="S49" s="154"/>
      <c r="T49" s="155">
        <v>0</v>
      </c>
      <c r="U49" s="154">
        <f>ROUND(E49*T49,2)</f>
        <v>0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115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74">
        <v>19</v>
      </c>
      <c r="B50" s="175" t="s">
        <v>161</v>
      </c>
      <c r="C50" s="176" t="s">
        <v>162</v>
      </c>
      <c r="D50" s="177" t="s">
        <v>152</v>
      </c>
      <c r="E50" s="178">
        <v>22</v>
      </c>
      <c r="F50" s="179">
        <f>H50+J50</f>
        <v>0</v>
      </c>
      <c r="G50" s="179">
        <f>ROUND(E50*F50,2)</f>
        <v>0</v>
      </c>
      <c r="H50" s="180"/>
      <c r="I50" s="179">
        <f>ROUND(E50*H50,2)</f>
        <v>0</v>
      </c>
      <c r="J50" s="180"/>
      <c r="K50" s="179">
        <f>ROUND(E50*J50,2)</f>
        <v>0</v>
      </c>
      <c r="L50" s="179">
        <v>21</v>
      </c>
      <c r="M50" s="179">
        <f>G50*(1+L50/100)</f>
        <v>0</v>
      </c>
      <c r="N50" s="177">
        <v>3.4000000000000002E-4</v>
      </c>
      <c r="O50" s="177">
        <f>ROUND(E50*N50,5)</f>
        <v>7.4799999999999997E-3</v>
      </c>
      <c r="P50" s="177">
        <v>6.9000000000000006E-2</v>
      </c>
      <c r="Q50" s="177">
        <f>ROUND(E50*P50,5)</f>
        <v>1.518</v>
      </c>
      <c r="R50" s="154"/>
      <c r="S50" s="154"/>
      <c r="T50" s="155">
        <v>0.21</v>
      </c>
      <c r="U50" s="154">
        <f>ROUND(E50*T50,2)</f>
        <v>4.62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 t="s">
        <v>134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74"/>
      <c r="B51" s="175"/>
      <c r="C51" s="266" t="s">
        <v>163</v>
      </c>
      <c r="D51" s="267"/>
      <c r="E51" s="268"/>
      <c r="F51" s="269"/>
      <c r="G51" s="269"/>
      <c r="H51" s="189"/>
      <c r="I51" s="179"/>
      <c r="J51" s="189"/>
      <c r="K51" s="179"/>
      <c r="L51" s="179"/>
      <c r="M51" s="179"/>
      <c r="N51" s="177"/>
      <c r="O51" s="177"/>
      <c r="P51" s="177"/>
      <c r="Q51" s="177"/>
      <c r="R51" s="154"/>
      <c r="S51" s="154"/>
      <c r="T51" s="155"/>
      <c r="U51" s="154"/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116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9" t="str">
        <f>C51</f>
        <v>Vybourání montážních otvorů v příčkách (instalačních šachtách)</v>
      </c>
      <c r="BB51" s="148"/>
      <c r="BC51" s="148"/>
      <c r="BD51" s="148"/>
      <c r="BE51" s="148"/>
      <c r="BF51" s="148"/>
      <c r="BG51" s="148"/>
      <c r="BH51" s="148"/>
    </row>
    <row r="52" spans="1:60" outlineLevel="1">
      <c r="A52" s="174">
        <v>20</v>
      </c>
      <c r="B52" s="175" t="s">
        <v>164</v>
      </c>
      <c r="C52" s="176" t="s">
        <v>165</v>
      </c>
      <c r="D52" s="177" t="s">
        <v>114</v>
      </c>
      <c r="E52" s="178">
        <v>1.44</v>
      </c>
      <c r="F52" s="179">
        <f>H52+J52</f>
        <v>0</v>
      </c>
      <c r="G52" s="179">
        <f>ROUND(E52*F52,2)</f>
        <v>0</v>
      </c>
      <c r="H52" s="180"/>
      <c r="I52" s="179">
        <f>ROUND(E52*H52,2)</f>
        <v>0</v>
      </c>
      <c r="J52" s="180"/>
      <c r="K52" s="179">
        <f>ROUND(E52*J52,2)</f>
        <v>0</v>
      </c>
      <c r="L52" s="179">
        <v>21</v>
      </c>
      <c r="M52" s="179">
        <f>G52*(1+L52/100)</f>
        <v>0</v>
      </c>
      <c r="N52" s="177">
        <v>5.9999999999999995E-4</v>
      </c>
      <c r="O52" s="177">
        <f>ROUND(E52*N52,5)</f>
        <v>8.5999999999999998E-4</v>
      </c>
      <c r="P52" s="177">
        <v>0.54</v>
      </c>
      <c r="Q52" s="177">
        <f>ROUND(E52*P52,5)</f>
        <v>0.77759999999999996</v>
      </c>
      <c r="R52" s="154"/>
      <c r="S52" s="154"/>
      <c r="T52" s="155">
        <v>12.01</v>
      </c>
      <c r="U52" s="154">
        <f>ROUND(E52*T52,2)</f>
        <v>17.29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 t="s">
        <v>115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74"/>
      <c r="B53" s="175"/>
      <c r="C53" s="266" t="s">
        <v>166</v>
      </c>
      <c r="D53" s="267"/>
      <c r="E53" s="268"/>
      <c r="F53" s="269"/>
      <c r="G53" s="269"/>
      <c r="H53" s="189"/>
      <c r="I53" s="179"/>
      <c r="J53" s="189"/>
      <c r="K53" s="179"/>
      <c r="L53" s="179"/>
      <c r="M53" s="179"/>
      <c r="N53" s="177"/>
      <c r="O53" s="177"/>
      <c r="P53" s="177"/>
      <c r="Q53" s="177"/>
      <c r="R53" s="154"/>
      <c r="S53" s="154"/>
      <c r="T53" s="155"/>
      <c r="U53" s="154"/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116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9" t="str">
        <f>C53</f>
        <v>Nadpraží na chodbě, nosné stěny</v>
      </c>
      <c r="BB53" s="148"/>
      <c r="BC53" s="148"/>
      <c r="BD53" s="148"/>
      <c r="BE53" s="148"/>
      <c r="BF53" s="148"/>
      <c r="BG53" s="148"/>
      <c r="BH53" s="148"/>
    </row>
    <row r="54" spans="1:60" outlineLevel="1">
      <c r="A54" s="174"/>
      <c r="B54" s="175"/>
      <c r="C54" s="181" t="s">
        <v>123</v>
      </c>
      <c r="D54" s="182"/>
      <c r="E54" s="183">
        <v>1.44</v>
      </c>
      <c r="F54" s="179"/>
      <c r="G54" s="179"/>
      <c r="H54" s="189"/>
      <c r="I54" s="179"/>
      <c r="J54" s="189"/>
      <c r="K54" s="179"/>
      <c r="L54" s="179"/>
      <c r="M54" s="179"/>
      <c r="N54" s="177"/>
      <c r="O54" s="177"/>
      <c r="P54" s="177"/>
      <c r="Q54" s="177"/>
      <c r="R54" s="154"/>
      <c r="S54" s="154"/>
      <c r="T54" s="155"/>
      <c r="U54" s="154"/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119</v>
      </c>
      <c r="AF54" s="148">
        <v>0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>
      <c r="A55" s="174">
        <v>21</v>
      </c>
      <c r="B55" s="175" t="s">
        <v>167</v>
      </c>
      <c r="C55" s="176" t="s">
        <v>168</v>
      </c>
      <c r="D55" s="177" t="s">
        <v>114</v>
      </c>
      <c r="E55" s="178">
        <v>0.9</v>
      </c>
      <c r="F55" s="179">
        <f>H55+J55</f>
        <v>0</v>
      </c>
      <c r="G55" s="179">
        <f>ROUND(E55*F55,2)</f>
        <v>0</v>
      </c>
      <c r="H55" s="180"/>
      <c r="I55" s="179">
        <f>ROUND(E55*H55,2)</f>
        <v>0</v>
      </c>
      <c r="J55" s="180"/>
      <c r="K55" s="179">
        <f>ROUND(E55*J55,2)</f>
        <v>0</v>
      </c>
      <c r="L55" s="179">
        <v>21</v>
      </c>
      <c r="M55" s="179">
        <f>G55*(1+L55/100)</f>
        <v>0</v>
      </c>
      <c r="N55" s="177">
        <v>8.9999999999999998E-4</v>
      </c>
      <c r="O55" s="177">
        <f>ROUND(E55*N55,5)</f>
        <v>8.0999999999999996E-4</v>
      </c>
      <c r="P55" s="177">
        <v>0.99</v>
      </c>
      <c r="Q55" s="177">
        <f>ROUND(E55*P55,5)</f>
        <v>0.89100000000000001</v>
      </c>
      <c r="R55" s="154"/>
      <c r="S55" s="154"/>
      <c r="T55" s="155">
        <v>12.01</v>
      </c>
      <c r="U55" s="154">
        <f>ROUND(E55*T55,2)</f>
        <v>10.81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115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74"/>
      <c r="B56" s="175"/>
      <c r="C56" s="266" t="s">
        <v>166</v>
      </c>
      <c r="D56" s="267"/>
      <c r="E56" s="268"/>
      <c r="F56" s="269"/>
      <c r="G56" s="269"/>
      <c r="H56" s="189"/>
      <c r="I56" s="179"/>
      <c r="J56" s="189"/>
      <c r="K56" s="179"/>
      <c r="L56" s="179"/>
      <c r="M56" s="179"/>
      <c r="N56" s="177"/>
      <c r="O56" s="177"/>
      <c r="P56" s="177"/>
      <c r="Q56" s="177"/>
      <c r="R56" s="154"/>
      <c r="S56" s="154"/>
      <c r="T56" s="155"/>
      <c r="U56" s="154"/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116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9" t="str">
        <f>C56</f>
        <v>Nadpraží na chodbě, nosné stěny</v>
      </c>
      <c r="BB56" s="148"/>
      <c r="BC56" s="148"/>
      <c r="BD56" s="148"/>
      <c r="BE56" s="148"/>
      <c r="BF56" s="148"/>
      <c r="BG56" s="148"/>
      <c r="BH56" s="148"/>
    </row>
    <row r="57" spans="1:60" outlineLevel="1">
      <c r="A57" s="174"/>
      <c r="B57" s="175"/>
      <c r="C57" s="181" t="s">
        <v>127</v>
      </c>
      <c r="D57" s="182"/>
      <c r="E57" s="183">
        <v>0.9</v>
      </c>
      <c r="F57" s="179"/>
      <c r="G57" s="179"/>
      <c r="H57" s="189"/>
      <c r="I57" s="179"/>
      <c r="J57" s="189"/>
      <c r="K57" s="179"/>
      <c r="L57" s="179"/>
      <c r="M57" s="179"/>
      <c r="N57" s="177"/>
      <c r="O57" s="177"/>
      <c r="P57" s="177"/>
      <c r="Q57" s="177"/>
      <c r="R57" s="154"/>
      <c r="S57" s="154"/>
      <c r="T57" s="155"/>
      <c r="U57" s="154"/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119</v>
      </c>
      <c r="AF57" s="148">
        <v>0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74">
        <v>22</v>
      </c>
      <c r="B58" s="175" t="s">
        <v>169</v>
      </c>
      <c r="C58" s="176" t="s">
        <v>170</v>
      </c>
      <c r="D58" s="177" t="s">
        <v>171</v>
      </c>
      <c r="E58" s="178">
        <v>0.7</v>
      </c>
      <c r="F58" s="179">
        <f>H58+J58</f>
        <v>0</v>
      </c>
      <c r="G58" s="179">
        <f>ROUND(E58*F58,2)</f>
        <v>0</v>
      </c>
      <c r="H58" s="180"/>
      <c r="I58" s="179">
        <f>ROUND(E58*H58,2)</f>
        <v>0</v>
      </c>
      <c r="J58" s="180"/>
      <c r="K58" s="179">
        <f>ROUND(E58*J58,2)</f>
        <v>0</v>
      </c>
      <c r="L58" s="179">
        <v>21</v>
      </c>
      <c r="M58" s="179">
        <f>G58*(1+L58/100)</f>
        <v>0</v>
      </c>
      <c r="N58" s="177">
        <v>0</v>
      </c>
      <c r="O58" s="177">
        <f>ROUND(E58*N58,5)</f>
        <v>0</v>
      </c>
      <c r="P58" s="177">
        <v>2.4</v>
      </c>
      <c r="Q58" s="177">
        <f>ROUND(E58*P58,5)</f>
        <v>1.68</v>
      </c>
      <c r="R58" s="154"/>
      <c r="S58" s="154"/>
      <c r="T58" s="155">
        <v>23.27</v>
      </c>
      <c r="U58" s="154">
        <f>ROUND(E58*T58,2)</f>
        <v>16.29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134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74"/>
      <c r="B59" s="175"/>
      <c r="C59" s="266" t="s">
        <v>172</v>
      </c>
      <c r="D59" s="267"/>
      <c r="E59" s="268"/>
      <c r="F59" s="269"/>
      <c r="G59" s="269"/>
      <c r="H59" s="189"/>
      <c r="I59" s="179"/>
      <c r="J59" s="189"/>
      <c r="K59" s="179"/>
      <c r="L59" s="179"/>
      <c r="M59" s="179"/>
      <c r="N59" s="177"/>
      <c r="O59" s="177"/>
      <c r="P59" s="177"/>
      <c r="Q59" s="177"/>
      <c r="R59" s="154"/>
      <c r="S59" s="154"/>
      <c r="T59" s="155"/>
      <c r="U59" s="154"/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116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9" t="str">
        <f>C59</f>
        <v>Vybourání otvoru v podlaze na chodbě a ambulanci č.m.5</v>
      </c>
      <c r="BB59" s="148"/>
      <c r="BC59" s="148"/>
      <c r="BD59" s="148"/>
      <c r="BE59" s="148"/>
      <c r="BF59" s="148"/>
      <c r="BG59" s="148"/>
      <c r="BH59" s="148"/>
    </row>
    <row r="60" spans="1:60" outlineLevel="1">
      <c r="A60" s="174"/>
      <c r="B60" s="175"/>
      <c r="C60" s="181" t="s">
        <v>173</v>
      </c>
      <c r="D60" s="182"/>
      <c r="E60" s="183">
        <v>0.7</v>
      </c>
      <c r="F60" s="179"/>
      <c r="G60" s="179"/>
      <c r="H60" s="189"/>
      <c r="I60" s="179"/>
      <c r="J60" s="189"/>
      <c r="K60" s="179"/>
      <c r="L60" s="179"/>
      <c r="M60" s="179"/>
      <c r="N60" s="177"/>
      <c r="O60" s="177"/>
      <c r="P60" s="177"/>
      <c r="Q60" s="177"/>
      <c r="R60" s="154"/>
      <c r="S60" s="154"/>
      <c r="T60" s="155"/>
      <c r="U60" s="154"/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119</v>
      </c>
      <c r="AF60" s="148">
        <v>0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74">
        <v>23</v>
      </c>
      <c r="B61" s="175" t="s">
        <v>174</v>
      </c>
      <c r="C61" s="176" t="s">
        <v>175</v>
      </c>
      <c r="D61" s="177" t="s">
        <v>176</v>
      </c>
      <c r="E61" s="178">
        <v>12</v>
      </c>
      <c r="F61" s="179">
        <f>H61+J61</f>
        <v>0</v>
      </c>
      <c r="G61" s="179">
        <f>ROUND(E61*F61,2)</f>
        <v>0</v>
      </c>
      <c r="H61" s="180"/>
      <c r="I61" s="179">
        <f>ROUND(E61*H61,2)</f>
        <v>0</v>
      </c>
      <c r="J61" s="180"/>
      <c r="K61" s="179">
        <f>ROUND(E61*J61,2)</f>
        <v>0</v>
      </c>
      <c r="L61" s="179">
        <v>21</v>
      </c>
      <c r="M61" s="179">
        <f>G61*(1+L61/100)</f>
        <v>0</v>
      </c>
      <c r="N61" s="177">
        <v>0</v>
      </c>
      <c r="O61" s="177">
        <f>ROUND(E61*N61,5)</f>
        <v>0</v>
      </c>
      <c r="P61" s="177">
        <v>0</v>
      </c>
      <c r="Q61" s="177">
        <f>ROUND(E61*P61,5)</f>
        <v>0</v>
      </c>
      <c r="R61" s="154"/>
      <c r="S61" s="154"/>
      <c r="T61" s="155">
        <v>0</v>
      </c>
      <c r="U61" s="154">
        <f>ROUND(E61*T61,2)</f>
        <v>0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134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74">
        <v>24</v>
      </c>
      <c r="B62" s="175" t="s">
        <v>177</v>
      </c>
      <c r="C62" s="176" t="s">
        <v>178</v>
      </c>
      <c r="D62" s="177" t="s">
        <v>176</v>
      </c>
      <c r="E62" s="178">
        <v>5</v>
      </c>
      <c r="F62" s="179">
        <f>H62+J62</f>
        <v>0</v>
      </c>
      <c r="G62" s="179">
        <f>ROUND(E62*F62,2)</f>
        <v>0</v>
      </c>
      <c r="H62" s="180"/>
      <c r="I62" s="179">
        <f>ROUND(E62*H62,2)</f>
        <v>0</v>
      </c>
      <c r="J62" s="180"/>
      <c r="K62" s="179">
        <f>ROUND(E62*J62,2)</f>
        <v>0</v>
      </c>
      <c r="L62" s="179">
        <v>21</v>
      </c>
      <c r="M62" s="179">
        <f>G62*(1+L62/100)</f>
        <v>0</v>
      </c>
      <c r="N62" s="177">
        <v>0</v>
      </c>
      <c r="O62" s="177">
        <f>ROUND(E62*N62,5)</f>
        <v>0</v>
      </c>
      <c r="P62" s="177">
        <v>0</v>
      </c>
      <c r="Q62" s="177">
        <f>ROUND(E62*P62,5)</f>
        <v>0</v>
      </c>
      <c r="R62" s="154"/>
      <c r="S62" s="154"/>
      <c r="T62" s="155">
        <v>0.49</v>
      </c>
      <c r="U62" s="154">
        <f>ROUND(E62*T62,2)</f>
        <v>2.4500000000000002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134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74">
        <v>25</v>
      </c>
      <c r="B63" s="175" t="s">
        <v>179</v>
      </c>
      <c r="C63" s="176" t="s">
        <v>180</v>
      </c>
      <c r="D63" s="177" t="s">
        <v>176</v>
      </c>
      <c r="E63" s="178">
        <v>45</v>
      </c>
      <c r="F63" s="179">
        <f>H63+J63</f>
        <v>0</v>
      </c>
      <c r="G63" s="179">
        <f>ROUND(E63*F63,2)</f>
        <v>0</v>
      </c>
      <c r="H63" s="180"/>
      <c r="I63" s="179">
        <f>ROUND(E63*H63,2)</f>
        <v>0</v>
      </c>
      <c r="J63" s="180"/>
      <c r="K63" s="179">
        <f>ROUND(E63*J63,2)</f>
        <v>0</v>
      </c>
      <c r="L63" s="179">
        <v>21</v>
      </c>
      <c r="M63" s="179">
        <f>G63*(1+L63/100)</f>
        <v>0</v>
      </c>
      <c r="N63" s="177">
        <v>0</v>
      </c>
      <c r="O63" s="177">
        <f>ROUND(E63*N63,5)</f>
        <v>0</v>
      </c>
      <c r="P63" s="177">
        <v>0</v>
      </c>
      <c r="Q63" s="177">
        <f>ROUND(E63*P63,5)</f>
        <v>0</v>
      </c>
      <c r="R63" s="154"/>
      <c r="S63" s="154"/>
      <c r="T63" s="155">
        <v>0</v>
      </c>
      <c r="U63" s="154">
        <f>ROUND(E63*T63,2)</f>
        <v>0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 t="s">
        <v>134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74"/>
      <c r="B64" s="175"/>
      <c r="C64" s="181" t="s">
        <v>181</v>
      </c>
      <c r="D64" s="182"/>
      <c r="E64" s="183">
        <v>45</v>
      </c>
      <c r="F64" s="179"/>
      <c r="G64" s="179"/>
      <c r="H64" s="189"/>
      <c r="I64" s="179"/>
      <c r="J64" s="189"/>
      <c r="K64" s="179"/>
      <c r="L64" s="179"/>
      <c r="M64" s="179"/>
      <c r="N64" s="177"/>
      <c r="O64" s="177"/>
      <c r="P64" s="177"/>
      <c r="Q64" s="177"/>
      <c r="R64" s="154"/>
      <c r="S64" s="154"/>
      <c r="T64" s="155"/>
      <c r="U64" s="154"/>
      <c r="V64" s="148"/>
      <c r="W64" s="148"/>
      <c r="X64" s="148"/>
      <c r="Y64" s="148"/>
      <c r="Z64" s="148"/>
      <c r="AA64" s="148"/>
      <c r="AB64" s="148"/>
      <c r="AC64" s="148"/>
      <c r="AD64" s="148"/>
      <c r="AE64" s="148" t="s">
        <v>119</v>
      </c>
      <c r="AF64" s="148">
        <v>0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74">
        <v>26</v>
      </c>
      <c r="B65" s="175" t="s">
        <v>182</v>
      </c>
      <c r="C65" s="176" t="s">
        <v>183</v>
      </c>
      <c r="D65" s="177" t="s">
        <v>176</v>
      </c>
      <c r="E65" s="178">
        <v>5</v>
      </c>
      <c r="F65" s="179">
        <f>H65+J65</f>
        <v>0</v>
      </c>
      <c r="G65" s="179">
        <f>ROUND(E65*F65,2)</f>
        <v>0</v>
      </c>
      <c r="H65" s="180"/>
      <c r="I65" s="179">
        <f>ROUND(E65*H65,2)</f>
        <v>0</v>
      </c>
      <c r="J65" s="180"/>
      <c r="K65" s="179">
        <f>ROUND(E65*J65,2)</f>
        <v>0</v>
      </c>
      <c r="L65" s="179">
        <v>21</v>
      </c>
      <c r="M65" s="179">
        <f>G65*(1+L65/100)</f>
        <v>0</v>
      </c>
      <c r="N65" s="177">
        <v>0</v>
      </c>
      <c r="O65" s="177">
        <f>ROUND(E65*N65,5)</f>
        <v>0</v>
      </c>
      <c r="P65" s="177">
        <v>0</v>
      </c>
      <c r="Q65" s="177">
        <f>ROUND(E65*P65,5)</f>
        <v>0</v>
      </c>
      <c r="R65" s="154"/>
      <c r="S65" s="154"/>
      <c r="T65" s="155">
        <v>0</v>
      </c>
      <c r="U65" s="154">
        <f>ROUND(E65*T65,2)</f>
        <v>0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 t="s">
        <v>134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>
      <c r="A66" s="152" t="s">
        <v>110</v>
      </c>
      <c r="B66" s="184" t="s">
        <v>69</v>
      </c>
      <c r="C66" s="185" t="s">
        <v>70</v>
      </c>
      <c r="D66" s="186"/>
      <c r="E66" s="187"/>
      <c r="F66" s="188"/>
      <c r="G66" s="188">
        <f>SUMIF(AE67:AE74,"&lt;&gt;NOR",G67:G74)</f>
        <v>0</v>
      </c>
      <c r="H66" s="188"/>
      <c r="I66" s="188">
        <f>SUM(I67:I74)</f>
        <v>0</v>
      </c>
      <c r="J66" s="188"/>
      <c r="K66" s="188">
        <f>SUM(K67:K74)</f>
        <v>0</v>
      </c>
      <c r="L66" s="188"/>
      <c r="M66" s="188">
        <f>SUM(M67:M74)</f>
        <v>0</v>
      </c>
      <c r="N66" s="186"/>
      <c r="O66" s="186">
        <f>SUM(O67:O74)</f>
        <v>5.7959999999999998E-2</v>
      </c>
      <c r="P66" s="186"/>
      <c r="Q66" s="186">
        <f>SUM(Q67:Q74)</f>
        <v>0</v>
      </c>
      <c r="R66" s="156"/>
      <c r="S66" s="156"/>
      <c r="T66" s="157"/>
      <c r="U66" s="156">
        <f>SUM(U67:U74)</f>
        <v>10.280000000000001</v>
      </c>
      <c r="AE66" t="s">
        <v>111</v>
      </c>
    </row>
    <row r="67" spans="1:60" outlineLevel="1">
      <c r="A67" s="174">
        <v>27</v>
      </c>
      <c r="B67" s="175" t="s">
        <v>184</v>
      </c>
      <c r="C67" s="176" t="s">
        <v>185</v>
      </c>
      <c r="D67" s="177" t="s">
        <v>114</v>
      </c>
      <c r="E67" s="178">
        <v>37</v>
      </c>
      <c r="F67" s="179">
        <f>H67+J67</f>
        <v>0</v>
      </c>
      <c r="G67" s="179">
        <f>ROUND(E67*F67,2)</f>
        <v>0</v>
      </c>
      <c r="H67" s="180"/>
      <c r="I67" s="179">
        <f>ROUND(E67*H67,2)</f>
        <v>0</v>
      </c>
      <c r="J67" s="180"/>
      <c r="K67" s="179">
        <f>ROUND(E67*J67,2)</f>
        <v>0</v>
      </c>
      <c r="L67" s="179">
        <v>21</v>
      </c>
      <c r="M67" s="179">
        <f>G67*(1+L67/100)</f>
        <v>0</v>
      </c>
      <c r="N67" s="177">
        <v>1.5E-3</v>
      </c>
      <c r="O67" s="177">
        <f>ROUND(E67*N67,5)</f>
        <v>5.5500000000000001E-2</v>
      </c>
      <c r="P67" s="177">
        <v>0</v>
      </c>
      <c r="Q67" s="177">
        <f>ROUND(E67*P67,5)</f>
        <v>0</v>
      </c>
      <c r="R67" s="154"/>
      <c r="S67" s="154"/>
      <c r="T67" s="155">
        <v>0.24</v>
      </c>
      <c r="U67" s="154">
        <f>ROUND(E67*T67,2)</f>
        <v>8.8800000000000008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134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74"/>
      <c r="B68" s="175"/>
      <c r="C68" s="266" t="s">
        <v>186</v>
      </c>
      <c r="D68" s="267"/>
      <c r="E68" s="268"/>
      <c r="F68" s="269"/>
      <c r="G68" s="269"/>
      <c r="H68" s="189"/>
      <c r="I68" s="179"/>
      <c r="J68" s="189"/>
      <c r="K68" s="179"/>
      <c r="L68" s="179"/>
      <c r="M68" s="179"/>
      <c r="N68" s="177"/>
      <c r="O68" s="177"/>
      <c r="P68" s="177"/>
      <c r="Q68" s="177"/>
      <c r="R68" s="154"/>
      <c r="S68" s="154"/>
      <c r="T68" s="155"/>
      <c r="U68" s="154"/>
      <c r="V68" s="148"/>
      <c r="W68" s="148"/>
      <c r="X68" s="148"/>
      <c r="Y68" s="148"/>
      <c r="Z68" s="148"/>
      <c r="AA68" s="148"/>
      <c r="AB68" s="148"/>
      <c r="AC68" s="148"/>
      <c r="AD68" s="148"/>
      <c r="AE68" s="148" t="s">
        <v>116</v>
      </c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9" t="str">
        <f>C68</f>
        <v>Doplnění izolace pod ker. obklad</v>
      </c>
      <c r="BB68" s="148"/>
      <c r="BC68" s="148"/>
      <c r="BD68" s="148"/>
      <c r="BE68" s="148"/>
      <c r="BF68" s="148"/>
      <c r="BG68" s="148"/>
      <c r="BH68" s="148"/>
    </row>
    <row r="69" spans="1:60" outlineLevel="1">
      <c r="A69" s="174">
        <v>28</v>
      </c>
      <c r="B69" s="175" t="s">
        <v>187</v>
      </c>
      <c r="C69" s="176" t="s">
        <v>188</v>
      </c>
      <c r="D69" s="177" t="s">
        <v>114</v>
      </c>
      <c r="E69" s="178">
        <v>5</v>
      </c>
      <c r="F69" s="179">
        <f>H69+J69</f>
        <v>0</v>
      </c>
      <c r="G69" s="179">
        <f>ROUND(E69*F69,2)</f>
        <v>0</v>
      </c>
      <c r="H69" s="180"/>
      <c r="I69" s="179">
        <f>ROUND(E69*H69,2)</f>
        <v>0</v>
      </c>
      <c r="J69" s="180"/>
      <c r="K69" s="179">
        <f>ROUND(E69*J69,2)</f>
        <v>0</v>
      </c>
      <c r="L69" s="179">
        <v>21</v>
      </c>
      <c r="M69" s="179">
        <f>G69*(1+L69/100)</f>
        <v>0</v>
      </c>
      <c r="N69" s="177">
        <v>0</v>
      </c>
      <c r="O69" s="177">
        <f>ROUND(E69*N69,5)</f>
        <v>0</v>
      </c>
      <c r="P69" s="177">
        <v>0</v>
      </c>
      <c r="Q69" s="177">
        <f>ROUND(E69*P69,5)</f>
        <v>0</v>
      </c>
      <c r="R69" s="154"/>
      <c r="S69" s="154"/>
      <c r="T69" s="155">
        <v>0.03</v>
      </c>
      <c r="U69" s="154">
        <f>ROUND(E69*T69,2)</f>
        <v>0.15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 t="s">
        <v>134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74"/>
      <c r="B70" s="175"/>
      <c r="C70" s="266" t="s">
        <v>189</v>
      </c>
      <c r="D70" s="267"/>
      <c r="E70" s="268"/>
      <c r="F70" s="269"/>
      <c r="G70" s="269"/>
      <c r="H70" s="189"/>
      <c r="I70" s="179"/>
      <c r="J70" s="189"/>
      <c r="K70" s="179"/>
      <c r="L70" s="179"/>
      <c r="M70" s="179"/>
      <c r="N70" s="177"/>
      <c r="O70" s="177"/>
      <c r="P70" s="177"/>
      <c r="Q70" s="177"/>
      <c r="R70" s="154"/>
      <c r="S70" s="154"/>
      <c r="T70" s="155"/>
      <c r="U70" s="154"/>
      <c r="V70" s="148"/>
      <c r="W70" s="148"/>
      <c r="X70" s="148"/>
      <c r="Y70" s="148"/>
      <c r="Z70" s="148"/>
      <c r="AA70" s="148"/>
      <c r="AB70" s="148"/>
      <c r="AC70" s="148"/>
      <c r="AD70" s="148"/>
      <c r="AE70" s="148" t="s">
        <v>116</v>
      </c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9" t="str">
        <f>C70</f>
        <v>Doplnění izolace na chodbě</v>
      </c>
      <c r="BB70" s="148"/>
      <c r="BC70" s="148"/>
      <c r="BD70" s="148"/>
      <c r="BE70" s="148"/>
      <c r="BF70" s="148"/>
      <c r="BG70" s="148"/>
      <c r="BH70" s="148"/>
    </row>
    <row r="71" spans="1:60" outlineLevel="1">
      <c r="A71" s="174">
        <v>29</v>
      </c>
      <c r="B71" s="175" t="s">
        <v>190</v>
      </c>
      <c r="C71" s="176" t="s">
        <v>191</v>
      </c>
      <c r="D71" s="177" t="s">
        <v>114</v>
      </c>
      <c r="E71" s="178">
        <v>6</v>
      </c>
      <c r="F71" s="179">
        <f>H71+J71</f>
        <v>0</v>
      </c>
      <c r="G71" s="179">
        <f>ROUND(E71*F71,2)</f>
        <v>0</v>
      </c>
      <c r="H71" s="180"/>
      <c r="I71" s="179">
        <f>ROUND(E71*H71,2)</f>
        <v>0</v>
      </c>
      <c r="J71" s="180"/>
      <c r="K71" s="179">
        <f>ROUND(E71*J71,2)</f>
        <v>0</v>
      </c>
      <c r="L71" s="179">
        <v>21</v>
      </c>
      <c r="M71" s="179">
        <f>G71*(1+L71/100)</f>
        <v>0</v>
      </c>
      <c r="N71" s="177">
        <v>4.0999999999999999E-4</v>
      </c>
      <c r="O71" s="177">
        <f>ROUND(E71*N71,5)</f>
        <v>2.4599999999999999E-3</v>
      </c>
      <c r="P71" s="177">
        <v>0</v>
      </c>
      <c r="Q71" s="177">
        <f>ROUND(E71*P71,5)</f>
        <v>0</v>
      </c>
      <c r="R71" s="154"/>
      <c r="S71" s="154"/>
      <c r="T71" s="155">
        <v>0.2</v>
      </c>
      <c r="U71" s="154">
        <f>ROUND(E71*T71,2)</f>
        <v>1.2</v>
      </c>
      <c r="V71" s="148"/>
      <c r="W71" s="148"/>
      <c r="X71" s="148"/>
      <c r="Y71" s="148"/>
      <c r="Z71" s="148"/>
      <c r="AA71" s="148"/>
      <c r="AB71" s="148"/>
      <c r="AC71" s="148"/>
      <c r="AD71" s="148"/>
      <c r="AE71" s="148" t="s">
        <v>134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74"/>
      <c r="B72" s="175"/>
      <c r="C72" s="266" t="s">
        <v>189</v>
      </c>
      <c r="D72" s="267"/>
      <c r="E72" s="268"/>
      <c r="F72" s="269"/>
      <c r="G72" s="269"/>
      <c r="H72" s="189"/>
      <c r="I72" s="179"/>
      <c r="J72" s="189"/>
      <c r="K72" s="179"/>
      <c r="L72" s="179"/>
      <c r="M72" s="179"/>
      <c r="N72" s="177"/>
      <c r="O72" s="177"/>
      <c r="P72" s="177"/>
      <c r="Q72" s="177"/>
      <c r="R72" s="154"/>
      <c r="S72" s="154"/>
      <c r="T72" s="155"/>
      <c r="U72" s="154"/>
      <c r="V72" s="148"/>
      <c r="W72" s="148"/>
      <c r="X72" s="148"/>
      <c r="Y72" s="148"/>
      <c r="Z72" s="148"/>
      <c r="AA72" s="148"/>
      <c r="AB72" s="148"/>
      <c r="AC72" s="148"/>
      <c r="AD72" s="148"/>
      <c r="AE72" s="148" t="s">
        <v>116</v>
      </c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9" t="str">
        <f>C72</f>
        <v>Doplnění izolace na chodbě</v>
      </c>
      <c r="BB72" s="148"/>
      <c r="BC72" s="148"/>
      <c r="BD72" s="148"/>
      <c r="BE72" s="148"/>
      <c r="BF72" s="148"/>
      <c r="BG72" s="148"/>
      <c r="BH72" s="148"/>
    </row>
    <row r="73" spans="1:60" outlineLevel="1">
      <c r="A73" s="174">
        <v>30</v>
      </c>
      <c r="B73" s="175" t="s">
        <v>192</v>
      </c>
      <c r="C73" s="176" t="s">
        <v>193</v>
      </c>
      <c r="D73" s="177" t="s">
        <v>114</v>
      </c>
      <c r="E73" s="178">
        <v>5</v>
      </c>
      <c r="F73" s="179">
        <f>H73+J73</f>
        <v>0</v>
      </c>
      <c r="G73" s="179">
        <f>ROUND(E73*F73,2)</f>
        <v>0</v>
      </c>
      <c r="H73" s="180"/>
      <c r="I73" s="179">
        <f>ROUND(E73*H73,2)</f>
        <v>0</v>
      </c>
      <c r="J73" s="180"/>
      <c r="K73" s="179">
        <f>ROUND(E73*J73,2)</f>
        <v>0</v>
      </c>
      <c r="L73" s="179">
        <v>21</v>
      </c>
      <c r="M73" s="179">
        <f>G73*(1+L73/100)</f>
        <v>0</v>
      </c>
      <c r="N73" s="177">
        <v>0</v>
      </c>
      <c r="O73" s="177">
        <f>ROUND(E73*N73,5)</f>
        <v>0</v>
      </c>
      <c r="P73" s="177">
        <v>0</v>
      </c>
      <c r="Q73" s="177">
        <f>ROUND(E73*P73,5)</f>
        <v>0</v>
      </c>
      <c r="R73" s="154"/>
      <c r="S73" s="154"/>
      <c r="T73" s="155">
        <v>0.01</v>
      </c>
      <c r="U73" s="154">
        <f>ROUND(E73*T73,2)</f>
        <v>0.05</v>
      </c>
      <c r="V73" s="148"/>
      <c r="W73" s="148"/>
      <c r="X73" s="148"/>
      <c r="Y73" s="148"/>
      <c r="Z73" s="148"/>
      <c r="AA73" s="148"/>
      <c r="AB73" s="148"/>
      <c r="AC73" s="148"/>
      <c r="AD73" s="148"/>
      <c r="AE73" s="148" t="s">
        <v>134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74">
        <v>31</v>
      </c>
      <c r="B74" s="175" t="s">
        <v>194</v>
      </c>
      <c r="C74" s="176" t="s">
        <v>195</v>
      </c>
      <c r="D74" s="177" t="s">
        <v>114</v>
      </c>
      <c r="E74" s="178">
        <v>6</v>
      </c>
      <c r="F74" s="179">
        <f>H74+J74</f>
        <v>0</v>
      </c>
      <c r="G74" s="179">
        <f>ROUND(E74*F74,2)</f>
        <v>0</v>
      </c>
      <c r="H74" s="180"/>
      <c r="I74" s="179">
        <f>ROUND(E74*H74,2)</f>
        <v>0</v>
      </c>
      <c r="J74" s="180"/>
      <c r="K74" s="179">
        <f>ROUND(E74*J74,2)</f>
        <v>0</v>
      </c>
      <c r="L74" s="179">
        <v>21</v>
      </c>
      <c r="M74" s="179">
        <f>G74*(1+L74/100)</f>
        <v>0</v>
      </c>
      <c r="N74" s="177">
        <v>0</v>
      </c>
      <c r="O74" s="177">
        <f>ROUND(E74*N74,5)</f>
        <v>0</v>
      </c>
      <c r="P74" s="177">
        <v>0</v>
      </c>
      <c r="Q74" s="177">
        <f>ROUND(E74*P74,5)</f>
        <v>0</v>
      </c>
      <c r="R74" s="154"/>
      <c r="S74" s="154"/>
      <c r="T74" s="155">
        <v>0</v>
      </c>
      <c r="U74" s="154">
        <f>ROUND(E74*T74,2)</f>
        <v>0</v>
      </c>
      <c r="V74" s="148"/>
      <c r="W74" s="148"/>
      <c r="X74" s="148"/>
      <c r="Y74" s="148"/>
      <c r="Z74" s="148"/>
      <c r="AA74" s="148"/>
      <c r="AB74" s="148"/>
      <c r="AC74" s="148"/>
      <c r="AD74" s="148"/>
      <c r="AE74" s="148" t="s">
        <v>134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>
      <c r="A75" s="152" t="s">
        <v>110</v>
      </c>
      <c r="B75" s="184" t="s">
        <v>71</v>
      </c>
      <c r="C75" s="185" t="s">
        <v>72</v>
      </c>
      <c r="D75" s="186"/>
      <c r="E75" s="187"/>
      <c r="F75" s="188"/>
      <c r="G75" s="188">
        <f>SUMIF(AE76:AE124,"&lt;&gt;NOR",G76:G124)</f>
        <v>0</v>
      </c>
      <c r="H75" s="188"/>
      <c r="I75" s="188">
        <f>SUM(I76:I124)</f>
        <v>0</v>
      </c>
      <c r="J75" s="188"/>
      <c r="K75" s="188">
        <f>SUM(K76:K124)</f>
        <v>0</v>
      </c>
      <c r="L75" s="188"/>
      <c r="M75" s="188">
        <f>SUM(M76:M124)</f>
        <v>0</v>
      </c>
      <c r="N75" s="186"/>
      <c r="O75" s="186">
        <f>SUM(O76:O124)</f>
        <v>0.23701999999999998</v>
      </c>
      <c r="P75" s="186"/>
      <c r="Q75" s="186">
        <f>SUM(Q76:Q124)</f>
        <v>4.9700000000000001E-2</v>
      </c>
      <c r="R75" s="156"/>
      <c r="S75" s="156"/>
      <c r="T75" s="157"/>
      <c r="U75" s="156">
        <f>SUM(U76:U124)</f>
        <v>320.46000000000004</v>
      </c>
      <c r="AE75" t="s">
        <v>111</v>
      </c>
    </row>
    <row r="76" spans="1:60" outlineLevel="1">
      <c r="A76" s="174">
        <v>32</v>
      </c>
      <c r="B76" s="175" t="s">
        <v>196</v>
      </c>
      <c r="C76" s="176" t="s">
        <v>197</v>
      </c>
      <c r="D76" s="177" t="s">
        <v>152</v>
      </c>
      <c r="E76" s="178">
        <v>1</v>
      </c>
      <c r="F76" s="179">
        <f>H76+J76</f>
        <v>0</v>
      </c>
      <c r="G76" s="179">
        <f>ROUND(E76*F76,2)</f>
        <v>0</v>
      </c>
      <c r="H76" s="180"/>
      <c r="I76" s="179">
        <f>ROUND(E76*H76,2)</f>
        <v>0</v>
      </c>
      <c r="J76" s="180"/>
      <c r="K76" s="179">
        <f>ROUND(E76*J76,2)</f>
        <v>0</v>
      </c>
      <c r="L76" s="179">
        <v>21</v>
      </c>
      <c r="M76" s="179">
        <f>G76*(1+L76/100)</f>
        <v>0</v>
      </c>
      <c r="N76" s="177">
        <v>6.7000000000000002E-4</v>
      </c>
      <c r="O76" s="177">
        <f>ROUND(E76*N76,5)</f>
        <v>6.7000000000000002E-4</v>
      </c>
      <c r="P76" s="177">
        <v>0</v>
      </c>
      <c r="Q76" s="177">
        <f>ROUND(E76*P76,5)</f>
        <v>0</v>
      </c>
      <c r="R76" s="154"/>
      <c r="S76" s="154"/>
      <c r="T76" s="155">
        <v>0.27</v>
      </c>
      <c r="U76" s="154">
        <f>ROUND(E76*T76,2)</f>
        <v>0.27</v>
      </c>
      <c r="V76" s="148"/>
      <c r="W76" s="148"/>
      <c r="X76" s="148"/>
      <c r="Y76" s="148"/>
      <c r="Z76" s="148"/>
      <c r="AA76" s="148"/>
      <c r="AB76" s="148"/>
      <c r="AC76" s="148"/>
      <c r="AD76" s="148"/>
      <c r="AE76" s="148" t="s">
        <v>134</v>
      </c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>
      <c r="A77" s="174"/>
      <c r="B77" s="175"/>
      <c r="C77" s="266" t="s">
        <v>198</v>
      </c>
      <c r="D77" s="267"/>
      <c r="E77" s="268"/>
      <c r="F77" s="269"/>
      <c r="G77" s="269"/>
      <c r="H77" s="189"/>
      <c r="I77" s="179"/>
      <c r="J77" s="189"/>
      <c r="K77" s="179"/>
      <c r="L77" s="179"/>
      <c r="M77" s="179"/>
      <c r="N77" s="177"/>
      <c r="O77" s="177"/>
      <c r="P77" s="177"/>
      <c r="Q77" s="177"/>
      <c r="R77" s="154"/>
      <c r="S77" s="154"/>
      <c r="T77" s="155"/>
      <c r="U77" s="154"/>
      <c r="V77" s="148"/>
      <c r="W77" s="148"/>
      <c r="X77" s="148"/>
      <c r="Y77" s="148"/>
      <c r="Z77" s="148"/>
      <c r="AA77" s="148"/>
      <c r="AB77" s="148"/>
      <c r="AC77" s="148"/>
      <c r="AD77" s="148"/>
      <c r="AE77" s="148" t="s">
        <v>116</v>
      </c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9" t="str">
        <f>C77</f>
        <v>Přívod vody pro automat na kávu</v>
      </c>
      <c r="BB77" s="148"/>
      <c r="BC77" s="148"/>
      <c r="BD77" s="148"/>
      <c r="BE77" s="148"/>
      <c r="BF77" s="148"/>
      <c r="BG77" s="148"/>
      <c r="BH77" s="148"/>
    </row>
    <row r="78" spans="1:60" outlineLevel="1">
      <c r="A78" s="174">
        <v>33</v>
      </c>
      <c r="B78" s="175" t="s">
        <v>199</v>
      </c>
      <c r="C78" s="176" t="s">
        <v>200</v>
      </c>
      <c r="D78" s="177" t="s">
        <v>201</v>
      </c>
      <c r="E78" s="178">
        <v>1</v>
      </c>
      <c r="F78" s="179">
        <f>H78+J78</f>
        <v>0</v>
      </c>
      <c r="G78" s="179">
        <f>ROUND(E78*F78,2)</f>
        <v>0</v>
      </c>
      <c r="H78" s="180"/>
      <c r="I78" s="179">
        <f>ROUND(E78*H78,2)</f>
        <v>0</v>
      </c>
      <c r="J78" s="180"/>
      <c r="K78" s="179">
        <f>ROUND(E78*J78,2)</f>
        <v>0</v>
      </c>
      <c r="L78" s="179">
        <v>21</v>
      </c>
      <c r="M78" s="179">
        <f>G78*(1+L78/100)</f>
        <v>0</v>
      </c>
      <c r="N78" s="177">
        <v>0</v>
      </c>
      <c r="O78" s="177">
        <f>ROUND(E78*N78,5)</f>
        <v>0</v>
      </c>
      <c r="P78" s="177">
        <v>0</v>
      </c>
      <c r="Q78" s="177">
        <f>ROUND(E78*P78,5)</f>
        <v>0</v>
      </c>
      <c r="R78" s="154"/>
      <c r="S78" s="154"/>
      <c r="T78" s="155">
        <v>0</v>
      </c>
      <c r="U78" s="154">
        <f>ROUND(E78*T78,2)</f>
        <v>0</v>
      </c>
      <c r="V78" s="148"/>
      <c r="W78" s="148"/>
      <c r="X78" s="148"/>
      <c r="Y78" s="148"/>
      <c r="Z78" s="148"/>
      <c r="AA78" s="148"/>
      <c r="AB78" s="148"/>
      <c r="AC78" s="148"/>
      <c r="AD78" s="148"/>
      <c r="AE78" s="148" t="s">
        <v>134</v>
      </c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>
      <c r="A79" s="174"/>
      <c r="B79" s="175"/>
      <c r="C79" s="266" t="s">
        <v>202</v>
      </c>
      <c r="D79" s="267"/>
      <c r="E79" s="268"/>
      <c r="F79" s="269"/>
      <c r="G79" s="269"/>
      <c r="H79" s="189"/>
      <c r="I79" s="179"/>
      <c r="J79" s="189"/>
      <c r="K79" s="179"/>
      <c r="L79" s="179"/>
      <c r="M79" s="179"/>
      <c r="N79" s="177"/>
      <c r="O79" s="177"/>
      <c r="P79" s="177"/>
      <c r="Q79" s="177"/>
      <c r="R79" s="154"/>
      <c r="S79" s="154"/>
      <c r="T79" s="155"/>
      <c r="U79" s="154"/>
      <c r="V79" s="148"/>
      <c r="W79" s="148"/>
      <c r="X79" s="148"/>
      <c r="Y79" s="148"/>
      <c r="Z79" s="148"/>
      <c r="AA79" s="148"/>
      <c r="AB79" s="148"/>
      <c r="AC79" s="148"/>
      <c r="AD79" s="148"/>
      <c r="AE79" s="148" t="s">
        <v>116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9" t="str">
        <f>C79</f>
        <v>Napojení na stávající rozvody v suterénu (rehabilitace) pod stropem. V ceně je započítána dodávka a montáž materiálu, včetně demontáže a zpětné montáže části stávajícího rastrového podhledu</v>
      </c>
      <c r="BB79" s="148"/>
      <c r="BC79" s="148"/>
      <c r="BD79" s="148"/>
      <c r="BE79" s="148"/>
      <c r="BF79" s="148"/>
      <c r="BG79" s="148"/>
      <c r="BH79" s="148"/>
    </row>
    <row r="80" spans="1:60" outlineLevel="1">
      <c r="A80" s="174">
        <v>34</v>
      </c>
      <c r="B80" s="175" t="s">
        <v>203</v>
      </c>
      <c r="C80" s="176" t="s">
        <v>204</v>
      </c>
      <c r="D80" s="177" t="s">
        <v>205</v>
      </c>
      <c r="E80" s="178">
        <v>1</v>
      </c>
      <c r="F80" s="179">
        <f>H80+J80</f>
        <v>0</v>
      </c>
      <c r="G80" s="179">
        <f>ROUND(E80*F80,2)</f>
        <v>0</v>
      </c>
      <c r="H80" s="180"/>
      <c r="I80" s="179">
        <f>ROUND(E80*H80,2)</f>
        <v>0</v>
      </c>
      <c r="J80" s="180"/>
      <c r="K80" s="179">
        <f>ROUND(E80*J80,2)</f>
        <v>0</v>
      </c>
      <c r="L80" s="179">
        <v>21</v>
      </c>
      <c r="M80" s="179">
        <f>G80*(1+L80/100)</f>
        <v>0</v>
      </c>
      <c r="N80" s="177">
        <v>1.56E-3</v>
      </c>
      <c r="O80" s="177">
        <f>ROUND(E80*N80,5)</f>
        <v>1.56E-3</v>
      </c>
      <c r="P80" s="177">
        <v>0</v>
      </c>
      <c r="Q80" s="177">
        <f>ROUND(E80*P80,5)</f>
        <v>0</v>
      </c>
      <c r="R80" s="154"/>
      <c r="S80" s="154"/>
      <c r="T80" s="155">
        <v>0.54</v>
      </c>
      <c r="U80" s="154">
        <f>ROUND(E80*T80,2)</f>
        <v>0.54</v>
      </c>
      <c r="V80" s="148"/>
      <c r="W80" s="148"/>
      <c r="X80" s="148"/>
      <c r="Y80" s="148"/>
      <c r="Z80" s="148"/>
      <c r="AA80" s="148"/>
      <c r="AB80" s="148"/>
      <c r="AC80" s="148"/>
      <c r="AD80" s="148"/>
      <c r="AE80" s="148" t="s">
        <v>134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74"/>
      <c r="B81" s="175"/>
      <c r="C81" s="266" t="s">
        <v>206</v>
      </c>
      <c r="D81" s="267"/>
      <c r="E81" s="268"/>
      <c r="F81" s="269"/>
      <c r="G81" s="269"/>
      <c r="H81" s="189"/>
      <c r="I81" s="179"/>
      <c r="J81" s="189"/>
      <c r="K81" s="179"/>
      <c r="L81" s="179"/>
      <c r="M81" s="179"/>
      <c r="N81" s="177"/>
      <c r="O81" s="177"/>
      <c r="P81" s="177"/>
      <c r="Q81" s="177"/>
      <c r="R81" s="154"/>
      <c r="S81" s="154"/>
      <c r="T81" s="155"/>
      <c r="U81" s="154"/>
      <c r="V81" s="148"/>
      <c r="W81" s="148"/>
      <c r="X81" s="148"/>
      <c r="Y81" s="148"/>
      <c r="Z81" s="148"/>
      <c r="AA81" s="148"/>
      <c r="AB81" s="148"/>
      <c r="AC81" s="148"/>
      <c r="AD81" s="148"/>
      <c r="AE81" s="148" t="s">
        <v>116</v>
      </c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9" t="str">
        <f>C81</f>
        <v>Baterie pro výlevku v úklidu</v>
      </c>
      <c r="BB81" s="148"/>
      <c r="BC81" s="148"/>
      <c r="BD81" s="148"/>
      <c r="BE81" s="148"/>
      <c r="BF81" s="148"/>
      <c r="BG81" s="148"/>
      <c r="BH81" s="148"/>
    </row>
    <row r="82" spans="1:60" outlineLevel="1">
      <c r="A82" s="174">
        <v>35</v>
      </c>
      <c r="B82" s="175" t="s">
        <v>207</v>
      </c>
      <c r="C82" s="176" t="s">
        <v>208</v>
      </c>
      <c r="D82" s="177" t="s">
        <v>152</v>
      </c>
      <c r="E82" s="178">
        <v>4</v>
      </c>
      <c r="F82" s="179">
        <f t="shared" ref="F82:F94" si="0">H82+J82</f>
        <v>0</v>
      </c>
      <c r="G82" s="179">
        <f t="shared" ref="G82:G94" si="1">ROUND(E82*F82,2)</f>
        <v>0</v>
      </c>
      <c r="H82" s="180"/>
      <c r="I82" s="179">
        <f t="shared" ref="I82:I94" si="2">ROUND(E82*H82,2)</f>
        <v>0</v>
      </c>
      <c r="J82" s="180"/>
      <c r="K82" s="179">
        <f t="shared" ref="K82:K94" si="3">ROUND(E82*J82,2)</f>
        <v>0</v>
      </c>
      <c r="L82" s="179">
        <v>21</v>
      </c>
      <c r="M82" s="179">
        <f t="shared" ref="M82:M94" si="4">G82*(1+L82/100)</f>
        <v>0</v>
      </c>
      <c r="N82" s="177">
        <v>0</v>
      </c>
      <c r="O82" s="177">
        <f t="shared" ref="O82:O94" si="5">ROUND(E82*N82,5)</f>
        <v>0</v>
      </c>
      <c r="P82" s="177">
        <v>0</v>
      </c>
      <c r="Q82" s="177">
        <f t="shared" ref="Q82:Q94" si="6">ROUND(E82*P82,5)</f>
        <v>0</v>
      </c>
      <c r="R82" s="154"/>
      <c r="S82" s="154"/>
      <c r="T82" s="155">
        <v>0.09</v>
      </c>
      <c r="U82" s="154">
        <f t="shared" ref="U82:U94" si="7">ROUND(E82*T82,2)</f>
        <v>0.36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134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>
      <c r="A83" s="174">
        <v>36</v>
      </c>
      <c r="B83" s="175" t="s">
        <v>209</v>
      </c>
      <c r="C83" s="176" t="s">
        <v>210</v>
      </c>
      <c r="D83" s="177" t="s">
        <v>133</v>
      </c>
      <c r="E83" s="178">
        <v>10</v>
      </c>
      <c r="F83" s="179">
        <f t="shared" si="0"/>
        <v>0</v>
      </c>
      <c r="G83" s="179">
        <f t="shared" si="1"/>
        <v>0</v>
      </c>
      <c r="H83" s="180"/>
      <c r="I83" s="179">
        <f t="shared" si="2"/>
        <v>0</v>
      </c>
      <c r="J83" s="180"/>
      <c r="K83" s="179">
        <f t="shared" si="3"/>
        <v>0</v>
      </c>
      <c r="L83" s="179">
        <v>21</v>
      </c>
      <c r="M83" s="179">
        <f t="shared" si="4"/>
        <v>0</v>
      </c>
      <c r="N83" s="177">
        <v>0</v>
      </c>
      <c r="O83" s="177">
        <f t="shared" si="5"/>
        <v>0</v>
      </c>
      <c r="P83" s="177">
        <v>4.9699999999999996E-3</v>
      </c>
      <c r="Q83" s="177">
        <f t="shared" si="6"/>
        <v>4.9700000000000001E-2</v>
      </c>
      <c r="R83" s="154"/>
      <c r="S83" s="154"/>
      <c r="T83" s="155">
        <v>0.2</v>
      </c>
      <c r="U83" s="154">
        <f t="shared" si="7"/>
        <v>2</v>
      </c>
      <c r="V83" s="148"/>
      <c r="W83" s="148"/>
      <c r="X83" s="148"/>
      <c r="Y83" s="148"/>
      <c r="Z83" s="148"/>
      <c r="AA83" s="148"/>
      <c r="AB83" s="148"/>
      <c r="AC83" s="148"/>
      <c r="AD83" s="148"/>
      <c r="AE83" s="148" t="s">
        <v>134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>
      <c r="A84" s="174">
        <v>37</v>
      </c>
      <c r="B84" s="175" t="s">
        <v>211</v>
      </c>
      <c r="C84" s="176" t="s">
        <v>212</v>
      </c>
      <c r="D84" s="177" t="s">
        <v>201</v>
      </c>
      <c r="E84" s="178">
        <v>2</v>
      </c>
      <c r="F84" s="179">
        <f t="shared" si="0"/>
        <v>0</v>
      </c>
      <c r="G84" s="179">
        <f t="shared" si="1"/>
        <v>0</v>
      </c>
      <c r="H84" s="180"/>
      <c r="I84" s="179">
        <f t="shared" si="2"/>
        <v>0</v>
      </c>
      <c r="J84" s="180"/>
      <c r="K84" s="179">
        <f t="shared" si="3"/>
        <v>0</v>
      </c>
      <c r="L84" s="179">
        <v>21</v>
      </c>
      <c r="M84" s="179">
        <f t="shared" si="4"/>
        <v>0</v>
      </c>
      <c r="N84" s="177">
        <v>0</v>
      </c>
      <c r="O84" s="177">
        <f t="shared" si="5"/>
        <v>0</v>
      </c>
      <c r="P84" s="177">
        <v>0</v>
      </c>
      <c r="Q84" s="177">
        <f t="shared" si="6"/>
        <v>0</v>
      </c>
      <c r="R84" s="154"/>
      <c r="S84" s="154"/>
      <c r="T84" s="155">
        <v>0.5</v>
      </c>
      <c r="U84" s="154">
        <f t="shared" si="7"/>
        <v>1</v>
      </c>
      <c r="V84" s="148"/>
      <c r="W84" s="148"/>
      <c r="X84" s="148"/>
      <c r="Y84" s="148"/>
      <c r="Z84" s="148"/>
      <c r="AA84" s="148"/>
      <c r="AB84" s="148"/>
      <c r="AC84" s="148"/>
      <c r="AD84" s="148"/>
      <c r="AE84" s="148" t="s">
        <v>134</v>
      </c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>
      <c r="A85" s="174">
        <v>38</v>
      </c>
      <c r="B85" s="175" t="s">
        <v>213</v>
      </c>
      <c r="C85" s="176" t="s">
        <v>214</v>
      </c>
      <c r="D85" s="177" t="s">
        <v>215</v>
      </c>
      <c r="E85" s="178">
        <v>2</v>
      </c>
      <c r="F85" s="179">
        <f t="shared" si="0"/>
        <v>0</v>
      </c>
      <c r="G85" s="179">
        <f t="shared" si="1"/>
        <v>0</v>
      </c>
      <c r="H85" s="180"/>
      <c r="I85" s="179">
        <f t="shared" si="2"/>
        <v>0</v>
      </c>
      <c r="J85" s="180"/>
      <c r="K85" s="179">
        <f t="shared" si="3"/>
        <v>0</v>
      </c>
      <c r="L85" s="179">
        <v>21</v>
      </c>
      <c r="M85" s="179">
        <f t="shared" si="4"/>
        <v>0</v>
      </c>
      <c r="N85" s="177">
        <v>0</v>
      </c>
      <c r="O85" s="177">
        <f t="shared" si="5"/>
        <v>0</v>
      </c>
      <c r="P85" s="177">
        <v>0</v>
      </c>
      <c r="Q85" s="177">
        <f t="shared" si="6"/>
        <v>0</v>
      </c>
      <c r="R85" s="154"/>
      <c r="S85" s="154"/>
      <c r="T85" s="155">
        <v>0</v>
      </c>
      <c r="U85" s="154">
        <f t="shared" si="7"/>
        <v>0</v>
      </c>
      <c r="V85" s="148"/>
      <c r="W85" s="148"/>
      <c r="X85" s="148"/>
      <c r="Y85" s="148"/>
      <c r="Z85" s="148"/>
      <c r="AA85" s="148"/>
      <c r="AB85" s="148"/>
      <c r="AC85" s="148"/>
      <c r="AD85" s="148"/>
      <c r="AE85" s="148" t="s">
        <v>134</v>
      </c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74">
        <v>39</v>
      </c>
      <c r="B86" s="175" t="s">
        <v>216</v>
      </c>
      <c r="C86" s="176" t="s">
        <v>217</v>
      </c>
      <c r="D86" s="177" t="s">
        <v>152</v>
      </c>
      <c r="E86" s="178">
        <v>63</v>
      </c>
      <c r="F86" s="179">
        <f t="shared" si="0"/>
        <v>0</v>
      </c>
      <c r="G86" s="179">
        <f t="shared" si="1"/>
        <v>0</v>
      </c>
      <c r="H86" s="180"/>
      <c r="I86" s="179">
        <f t="shared" si="2"/>
        <v>0</v>
      </c>
      <c r="J86" s="180"/>
      <c r="K86" s="179">
        <f t="shared" si="3"/>
        <v>0</v>
      </c>
      <c r="L86" s="179">
        <v>21</v>
      </c>
      <c r="M86" s="179">
        <f t="shared" si="4"/>
        <v>0</v>
      </c>
      <c r="N86" s="177">
        <v>1E-4</v>
      </c>
      <c r="O86" s="177">
        <f t="shared" si="5"/>
        <v>6.3E-3</v>
      </c>
      <c r="P86" s="177">
        <v>0</v>
      </c>
      <c r="Q86" s="177">
        <f t="shared" si="6"/>
        <v>0</v>
      </c>
      <c r="R86" s="154"/>
      <c r="S86" s="154"/>
      <c r="T86" s="155">
        <v>0.03</v>
      </c>
      <c r="U86" s="154">
        <f t="shared" si="7"/>
        <v>1.89</v>
      </c>
      <c r="V86" s="148"/>
      <c r="W86" s="148"/>
      <c r="X86" s="148"/>
      <c r="Y86" s="148"/>
      <c r="Z86" s="148"/>
      <c r="AA86" s="148"/>
      <c r="AB86" s="148"/>
      <c r="AC86" s="148"/>
      <c r="AD86" s="148"/>
      <c r="AE86" s="148" t="s">
        <v>134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74">
        <v>40</v>
      </c>
      <c r="B87" s="175" t="s">
        <v>218</v>
      </c>
      <c r="C87" s="176" t="s">
        <v>219</v>
      </c>
      <c r="D87" s="177" t="s">
        <v>152</v>
      </c>
      <c r="E87" s="178">
        <v>9</v>
      </c>
      <c r="F87" s="179">
        <f t="shared" si="0"/>
        <v>0</v>
      </c>
      <c r="G87" s="179">
        <f t="shared" si="1"/>
        <v>0</v>
      </c>
      <c r="H87" s="180"/>
      <c r="I87" s="179">
        <f t="shared" si="2"/>
        <v>0</v>
      </c>
      <c r="J87" s="180"/>
      <c r="K87" s="179">
        <f t="shared" si="3"/>
        <v>0</v>
      </c>
      <c r="L87" s="179">
        <v>21</v>
      </c>
      <c r="M87" s="179">
        <f t="shared" si="4"/>
        <v>0</v>
      </c>
      <c r="N87" s="177">
        <v>0</v>
      </c>
      <c r="O87" s="177">
        <f t="shared" si="5"/>
        <v>0</v>
      </c>
      <c r="P87" s="177">
        <v>0</v>
      </c>
      <c r="Q87" s="177">
        <f t="shared" si="6"/>
        <v>0</v>
      </c>
      <c r="R87" s="154"/>
      <c r="S87" s="154"/>
      <c r="T87" s="155">
        <v>0.06</v>
      </c>
      <c r="U87" s="154">
        <f t="shared" si="7"/>
        <v>0.54</v>
      </c>
      <c r="V87" s="148"/>
      <c r="W87" s="148"/>
      <c r="X87" s="148"/>
      <c r="Y87" s="148"/>
      <c r="Z87" s="148"/>
      <c r="AA87" s="148"/>
      <c r="AB87" s="148"/>
      <c r="AC87" s="148"/>
      <c r="AD87" s="148"/>
      <c r="AE87" s="148" t="s">
        <v>134</v>
      </c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74">
        <v>41</v>
      </c>
      <c r="B88" s="175" t="s">
        <v>220</v>
      </c>
      <c r="C88" s="176" t="s">
        <v>221</v>
      </c>
      <c r="D88" s="177" t="s">
        <v>152</v>
      </c>
      <c r="E88" s="178">
        <v>21</v>
      </c>
      <c r="F88" s="179">
        <f t="shared" si="0"/>
        <v>0</v>
      </c>
      <c r="G88" s="179">
        <f t="shared" si="1"/>
        <v>0</v>
      </c>
      <c r="H88" s="180"/>
      <c r="I88" s="179">
        <f t="shared" si="2"/>
        <v>0</v>
      </c>
      <c r="J88" s="180"/>
      <c r="K88" s="179">
        <f t="shared" si="3"/>
        <v>0</v>
      </c>
      <c r="L88" s="179">
        <v>21</v>
      </c>
      <c r="M88" s="179">
        <f t="shared" si="4"/>
        <v>0</v>
      </c>
      <c r="N88" s="177">
        <v>0</v>
      </c>
      <c r="O88" s="177">
        <f t="shared" si="5"/>
        <v>0</v>
      </c>
      <c r="P88" s="177">
        <v>0</v>
      </c>
      <c r="Q88" s="177">
        <f t="shared" si="6"/>
        <v>0</v>
      </c>
      <c r="R88" s="154"/>
      <c r="S88" s="154"/>
      <c r="T88" s="155">
        <v>0</v>
      </c>
      <c r="U88" s="154">
        <f t="shared" si="7"/>
        <v>0</v>
      </c>
      <c r="V88" s="148"/>
      <c r="W88" s="148"/>
      <c r="X88" s="148"/>
      <c r="Y88" s="148"/>
      <c r="Z88" s="148"/>
      <c r="AA88" s="148"/>
      <c r="AB88" s="148"/>
      <c r="AC88" s="148"/>
      <c r="AD88" s="148"/>
      <c r="AE88" s="148" t="s">
        <v>134</v>
      </c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74">
        <v>42</v>
      </c>
      <c r="B89" s="175" t="s">
        <v>222</v>
      </c>
      <c r="C89" s="176" t="s">
        <v>223</v>
      </c>
      <c r="D89" s="177" t="s">
        <v>133</v>
      </c>
      <c r="E89" s="178">
        <v>177</v>
      </c>
      <c r="F89" s="179">
        <f t="shared" si="0"/>
        <v>0</v>
      </c>
      <c r="G89" s="179">
        <f t="shared" si="1"/>
        <v>0</v>
      </c>
      <c r="H89" s="180"/>
      <c r="I89" s="179">
        <f t="shared" si="2"/>
        <v>0</v>
      </c>
      <c r="J89" s="180"/>
      <c r="K89" s="179">
        <f t="shared" si="3"/>
        <v>0</v>
      </c>
      <c r="L89" s="179">
        <v>21</v>
      </c>
      <c r="M89" s="179">
        <f t="shared" si="4"/>
        <v>0</v>
      </c>
      <c r="N89" s="177">
        <v>2.7999999999999998E-4</v>
      </c>
      <c r="O89" s="177">
        <f t="shared" si="5"/>
        <v>4.956E-2</v>
      </c>
      <c r="P89" s="177">
        <v>0</v>
      </c>
      <c r="Q89" s="177">
        <f t="shared" si="6"/>
        <v>0</v>
      </c>
      <c r="R89" s="154"/>
      <c r="S89" s="154"/>
      <c r="T89" s="155">
        <v>0.37</v>
      </c>
      <c r="U89" s="154">
        <f t="shared" si="7"/>
        <v>65.489999999999995</v>
      </c>
      <c r="V89" s="148"/>
      <c r="W89" s="148"/>
      <c r="X89" s="148"/>
      <c r="Y89" s="148"/>
      <c r="Z89" s="148"/>
      <c r="AA89" s="148"/>
      <c r="AB89" s="148"/>
      <c r="AC89" s="148"/>
      <c r="AD89" s="148"/>
      <c r="AE89" s="148" t="s">
        <v>134</v>
      </c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74">
        <v>43</v>
      </c>
      <c r="B90" s="175" t="s">
        <v>224</v>
      </c>
      <c r="C90" s="176" t="s">
        <v>225</v>
      </c>
      <c r="D90" s="177" t="s">
        <v>133</v>
      </c>
      <c r="E90" s="178">
        <v>133</v>
      </c>
      <c r="F90" s="179">
        <f t="shared" si="0"/>
        <v>0</v>
      </c>
      <c r="G90" s="179">
        <f t="shared" si="1"/>
        <v>0</v>
      </c>
      <c r="H90" s="180"/>
      <c r="I90" s="179">
        <f t="shared" si="2"/>
        <v>0</v>
      </c>
      <c r="J90" s="180"/>
      <c r="K90" s="179">
        <f t="shared" si="3"/>
        <v>0</v>
      </c>
      <c r="L90" s="179">
        <v>21</v>
      </c>
      <c r="M90" s="179">
        <f t="shared" si="4"/>
        <v>0</v>
      </c>
      <c r="N90" s="177">
        <v>2.7999999999999998E-4</v>
      </c>
      <c r="O90" s="177">
        <f t="shared" si="5"/>
        <v>3.7240000000000002E-2</v>
      </c>
      <c r="P90" s="177">
        <v>0</v>
      </c>
      <c r="Q90" s="177">
        <f t="shared" si="6"/>
        <v>0</v>
      </c>
      <c r="R90" s="154"/>
      <c r="S90" s="154"/>
      <c r="T90" s="155">
        <v>0.41</v>
      </c>
      <c r="U90" s="154">
        <f t="shared" si="7"/>
        <v>54.53</v>
      </c>
      <c r="V90" s="148"/>
      <c r="W90" s="148"/>
      <c r="X90" s="148"/>
      <c r="Y90" s="148"/>
      <c r="Z90" s="148"/>
      <c r="AA90" s="148"/>
      <c r="AB90" s="148"/>
      <c r="AC90" s="148"/>
      <c r="AD90" s="148"/>
      <c r="AE90" s="148" t="s">
        <v>134</v>
      </c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74">
        <v>44</v>
      </c>
      <c r="B91" s="175" t="s">
        <v>226</v>
      </c>
      <c r="C91" s="176" t="s">
        <v>227</v>
      </c>
      <c r="D91" s="177" t="s">
        <v>133</v>
      </c>
      <c r="E91" s="178">
        <v>92</v>
      </c>
      <c r="F91" s="179">
        <f t="shared" si="0"/>
        <v>0</v>
      </c>
      <c r="G91" s="179">
        <f t="shared" si="1"/>
        <v>0</v>
      </c>
      <c r="H91" s="180"/>
      <c r="I91" s="179">
        <f t="shared" si="2"/>
        <v>0</v>
      </c>
      <c r="J91" s="180"/>
      <c r="K91" s="179">
        <f t="shared" si="3"/>
        <v>0</v>
      </c>
      <c r="L91" s="179">
        <v>21</v>
      </c>
      <c r="M91" s="179">
        <f t="shared" si="4"/>
        <v>0</v>
      </c>
      <c r="N91" s="177">
        <v>2.7999999999999998E-4</v>
      </c>
      <c r="O91" s="177">
        <f t="shared" si="5"/>
        <v>2.5760000000000002E-2</v>
      </c>
      <c r="P91" s="177">
        <v>0</v>
      </c>
      <c r="Q91" s="177">
        <f t="shared" si="6"/>
        <v>0</v>
      </c>
      <c r="R91" s="154"/>
      <c r="S91" s="154"/>
      <c r="T91" s="155">
        <v>0.45</v>
      </c>
      <c r="U91" s="154">
        <f t="shared" si="7"/>
        <v>41.4</v>
      </c>
      <c r="V91" s="148"/>
      <c r="W91" s="148"/>
      <c r="X91" s="148"/>
      <c r="Y91" s="148"/>
      <c r="Z91" s="148"/>
      <c r="AA91" s="148"/>
      <c r="AB91" s="148"/>
      <c r="AC91" s="148"/>
      <c r="AD91" s="148"/>
      <c r="AE91" s="148" t="s">
        <v>134</v>
      </c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74">
        <v>45</v>
      </c>
      <c r="B92" s="175" t="s">
        <v>228</v>
      </c>
      <c r="C92" s="176" t="s">
        <v>229</v>
      </c>
      <c r="D92" s="177" t="s">
        <v>133</v>
      </c>
      <c r="E92" s="178">
        <v>29</v>
      </c>
      <c r="F92" s="179">
        <f t="shared" si="0"/>
        <v>0</v>
      </c>
      <c r="G92" s="179">
        <f t="shared" si="1"/>
        <v>0</v>
      </c>
      <c r="H92" s="180"/>
      <c r="I92" s="179">
        <f t="shared" si="2"/>
        <v>0</v>
      </c>
      <c r="J92" s="180"/>
      <c r="K92" s="179">
        <f t="shared" si="3"/>
        <v>0</v>
      </c>
      <c r="L92" s="179">
        <v>21</v>
      </c>
      <c r="M92" s="179">
        <f t="shared" si="4"/>
        <v>0</v>
      </c>
      <c r="N92" s="177">
        <v>2.7999999999999998E-4</v>
      </c>
      <c r="O92" s="177">
        <f t="shared" si="5"/>
        <v>8.1200000000000005E-3</v>
      </c>
      <c r="P92" s="177">
        <v>0</v>
      </c>
      <c r="Q92" s="177">
        <f t="shared" si="6"/>
        <v>0</v>
      </c>
      <c r="R92" s="154"/>
      <c r="S92" s="154"/>
      <c r="T92" s="155">
        <v>0.53</v>
      </c>
      <c r="U92" s="154">
        <f t="shared" si="7"/>
        <v>15.37</v>
      </c>
      <c r="V92" s="148"/>
      <c r="W92" s="148"/>
      <c r="X92" s="148"/>
      <c r="Y92" s="148"/>
      <c r="Z92" s="148"/>
      <c r="AA92" s="148"/>
      <c r="AB92" s="148"/>
      <c r="AC92" s="148"/>
      <c r="AD92" s="148"/>
      <c r="AE92" s="148" t="s">
        <v>134</v>
      </c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74">
        <v>46</v>
      </c>
      <c r="B93" s="175" t="s">
        <v>230</v>
      </c>
      <c r="C93" s="176" t="s">
        <v>231</v>
      </c>
      <c r="D93" s="177" t="s">
        <v>133</v>
      </c>
      <c r="E93" s="178">
        <v>54</v>
      </c>
      <c r="F93" s="179">
        <f t="shared" si="0"/>
        <v>0</v>
      </c>
      <c r="G93" s="179">
        <f t="shared" si="1"/>
        <v>0</v>
      </c>
      <c r="H93" s="180"/>
      <c r="I93" s="179">
        <f t="shared" si="2"/>
        <v>0</v>
      </c>
      <c r="J93" s="180"/>
      <c r="K93" s="179">
        <f t="shared" si="3"/>
        <v>0</v>
      </c>
      <c r="L93" s="179">
        <v>21</v>
      </c>
      <c r="M93" s="179">
        <f t="shared" si="4"/>
        <v>0</v>
      </c>
      <c r="N93" s="177">
        <v>2.9999999999999997E-4</v>
      </c>
      <c r="O93" s="177">
        <f t="shared" si="5"/>
        <v>1.6199999999999999E-2</v>
      </c>
      <c r="P93" s="177">
        <v>0</v>
      </c>
      <c r="Q93" s="177">
        <f t="shared" si="6"/>
        <v>0</v>
      </c>
      <c r="R93" s="154"/>
      <c r="S93" s="154"/>
      <c r="T93" s="155">
        <v>0.61</v>
      </c>
      <c r="U93" s="154">
        <f t="shared" si="7"/>
        <v>32.94</v>
      </c>
      <c r="V93" s="148"/>
      <c r="W93" s="148"/>
      <c r="X93" s="148"/>
      <c r="Y93" s="148"/>
      <c r="Z93" s="148"/>
      <c r="AA93" s="148"/>
      <c r="AB93" s="148"/>
      <c r="AC93" s="148"/>
      <c r="AD93" s="148"/>
      <c r="AE93" s="148" t="s">
        <v>134</v>
      </c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74">
        <v>47</v>
      </c>
      <c r="B94" s="175" t="s">
        <v>220</v>
      </c>
      <c r="C94" s="176" t="s">
        <v>232</v>
      </c>
      <c r="D94" s="177" t="s">
        <v>133</v>
      </c>
      <c r="E94" s="178">
        <v>177</v>
      </c>
      <c r="F94" s="179">
        <f t="shared" si="0"/>
        <v>0</v>
      </c>
      <c r="G94" s="179">
        <f t="shared" si="1"/>
        <v>0</v>
      </c>
      <c r="H94" s="180"/>
      <c r="I94" s="179">
        <f t="shared" si="2"/>
        <v>0</v>
      </c>
      <c r="J94" s="180"/>
      <c r="K94" s="179">
        <f t="shared" si="3"/>
        <v>0</v>
      </c>
      <c r="L94" s="179">
        <v>21</v>
      </c>
      <c r="M94" s="179">
        <f t="shared" si="4"/>
        <v>0</v>
      </c>
      <c r="N94" s="177">
        <v>0</v>
      </c>
      <c r="O94" s="177">
        <f t="shared" si="5"/>
        <v>0</v>
      </c>
      <c r="P94" s="177">
        <v>0</v>
      </c>
      <c r="Q94" s="177">
        <f t="shared" si="6"/>
        <v>0</v>
      </c>
      <c r="R94" s="154"/>
      <c r="S94" s="154"/>
      <c r="T94" s="155">
        <v>0</v>
      </c>
      <c r="U94" s="154">
        <f t="shared" si="7"/>
        <v>0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 t="s">
        <v>134</v>
      </c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>
      <c r="A95" s="174"/>
      <c r="B95" s="175"/>
      <c r="C95" s="266" t="s">
        <v>233</v>
      </c>
      <c r="D95" s="267"/>
      <c r="E95" s="268"/>
      <c r="F95" s="269"/>
      <c r="G95" s="269"/>
      <c r="H95" s="189"/>
      <c r="I95" s="179"/>
      <c r="J95" s="189"/>
      <c r="K95" s="179"/>
      <c r="L95" s="179"/>
      <c r="M95" s="179"/>
      <c r="N95" s="177"/>
      <c r="O95" s="177"/>
      <c r="P95" s="177"/>
      <c r="Q95" s="177"/>
      <c r="R95" s="154"/>
      <c r="S95" s="154"/>
      <c r="T95" s="155"/>
      <c r="U95" s="154"/>
      <c r="V95" s="148"/>
      <c r="W95" s="148"/>
      <c r="X95" s="148"/>
      <c r="Y95" s="148"/>
      <c r="Z95" s="148"/>
      <c r="AA95" s="148"/>
      <c r="AB95" s="148"/>
      <c r="AC95" s="148"/>
      <c r="AD95" s="148"/>
      <c r="AE95" s="148" t="s">
        <v>116</v>
      </c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9" t="str">
        <f>C95</f>
        <v>potrubí s vnitřní čedičovou vrstvou (nizká roztažnost, dlouhá životnost)</v>
      </c>
      <c r="BB95" s="148"/>
      <c r="BC95" s="148"/>
      <c r="BD95" s="148"/>
      <c r="BE95" s="148"/>
      <c r="BF95" s="148"/>
      <c r="BG95" s="148"/>
      <c r="BH95" s="148"/>
    </row>
    <row r="96" spans="1:60" outlineLevel="1">
      <c r="A96" s="174">
        <v>48</v>
      </c>
      <c r="B96" s="175" t="s">
        <v>220</v>
      </c>
      <c r="C96" s="176" t="s">
        <v>234</v>
      </c>
      <c r="D96" s="177" t="s">
        <v>133</v>
      </c>
      <c r="E96" s="178">
        <v>133</v>
      </c>
      <c r="F96" s="179">
        <f>H96+J96</f>
        <v>0</v>
      </c>
      <c r="G96" s="179">
        <f>ROUND(E96*F96,2)</f>
        <v>0</v>
      </c>
      <c r="H96" s="180"/>
      <c r="I96" s="179">
        <f>ROUND(E96*H96,2)</f>
        <v>0</v>
      </c>
      <c r="J96" s="180"/>
      <c r="K96" s="179">
        <f>ROUND(E96*J96,2)</f>
        <v>0</v>
      </c>
      <c r="L96" s="179">
        <v>21</v>
      </c>
      <c r="M96" s="179">
        <f>G96*(1+L96/100)</f>
        <v>0</v>
      </c>
      <c r="N96" s="177">
        <v>0</v>
      </c>
      <c r="O96" s="177">
        <f>ROUND(E96*N96,5)</f>
        <v>0</v>
      </c>
      <c r="P96" s="177">
        <v>0</v>
      </c>
      <c r="Q96" s="177">
        <f>ROUND(E96*P96,5)</f>
        <v>0</v>
      </c>
      <c r="R96" s="154"/>
      <c r="S96" s="154"/>
      <c r="T96" s="155">
        <v>0</v>
      </c>
      <c r="U96" s="154">
        <f>ROUND(E96*T96,2)</f>
        <v>0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 t="s">
        <v>134</v>
      </c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74"/>
      <c r="B97" s="175"/>
      <c r="C97" s="266" t="s">
        <v>233</v>
      </c>
      <c r="D97" s="267"/>
      <c r="E97" s="268"/>
      <c r="F97" s="269"/>
      <c r="G97" s="269"/>
      <c r="H97" s="189"/>
      <c r="I97" s="179"/>
      <c r="J97" s="189"/>
      <c r="K97" s="179"/>
      <c r="L97" s="179"/>
      <c r="M97" s="179"/>
      <c r="N97" s="177"/>
      <c r="O97" s="177"/>
      <c r="P97" s="177"/>
      <c r="Q97" s="177"/>
      <c r="R97" s="154"/>
      <c r="S97" s="154"/>
      <c r="T97" s="155"/>
      <c r="U97" s="154"/>
      <c r="V97" s="148"/>
      <c r="W97" s="148"/>
      <c r="X97" s="148"/>
      <c r="Y97" s="148"/>
      <c r="Z97" s="148"/>
      <c r="AA97" s="148"/>
      <c r="AB97" s="148"/>
      <c r="AC97" s="148"/>
      <c r="AD97" s="148"/>
      <c r="AE97" s="148" t="s">
        <v>116</v>
      </c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9" t="str">
        <f>C97</f>
        <v>potrubí s vnitřní čedičovou vrstvou (nizká roztažnost, dlouhá životnost)</v>
      </c>
      <c r="BB97" s="148"/>
      <c r="BC97" s="148"/>
      <c r="BD97" s="148"/>
      <c r="BE97" s="148"/>
      <c r="BF97" s="148"/>
      <c r="BG97" s="148"/>
      <c r="BH97" s="148"/>
    </row>
    <row r="98" spans="1:60" outlineLevel="1">
      <c r="A98" s="174">
        <v>49</v>
      </c>
      <c r="B98" s="175" t="s">
        <v>220</v>
      </c>
      <c r="C98" s="176" t="s">
        <v>235</v>
      </c>
      <c r="D98" s="177" t="s">
        <v>133</v>
      </c>
      <c r="E98" s="178">
        <v>92</v>
      </c>
      <c r="F98" s="179">
        <f>H98+J98</f>
        <v>0</v>
      </c>
      <c r="G98" s="179">
        <f>ROUND(E98*F98,2)</f>
        <v>0</v>
      </c>
      <c r="H98" s="180"/>
      <c r="I98" s="179">
        <f>ROUND(E98*H98,2)</f>
        <v>0</v>
      </c>
      <c r="J98" s="180"/>
      <c r="K98" s="179">
        <f>ROUND(E98*J98,2)</f>
        <v>0</v>
      </c>
      <c r="L98" s="179">
        <v>21</v>
      </c>
      <c r="M98" s="179">
        <f>G98*(1+L98/100)</f>
        <v>0</v>
      </c>
      <c r="N98" s="177">
        <v>0</v>
      </c>
      <c r="O98" s="177">
        <f>ROUND(E98*N98,5)</f>
        <v>0</v>
      </c>
      <c r="P98" s="177">
        <v>0</v>
      </c>
      <c r="Q98" s="177">
        <f>ROUND(E98*P98,5)</f>
        <v>0</v>
      </c>
      <c r="R98" s="154"/>
      <c r="S98" s="154"/>
      <c r="T98" s="155">
        <v>0</v>
      </c>
      <c r="U98" s="154">
        <f>ROUND(E98*T98,2)</f>
        <v>0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 t="s">
        <v>134</v>
      </c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74"/>
      <c r="B99" s="175"/>
      <c r="C99" s="266" t="s">
        <v>233</v>
      </c>
      <c r="D99" s="267"/>
      <c r="E99" s="268"/>
      <c r="F99" s="269"/>
      <c r="G99" s="269"/>
      <c r="H99" s="189"/>
      <c r="I99" s="179"/>
      <c r="J99" s="189"/>
      <c r="K99" s="179"/>
      <c r="L99" s="179"/>
      <c r="M99" s="179"/>
      <c r="N99" s="177"/>
      <c r="O99" s="177"/>
      <c r="P99" s="177"/>
      <c r="Q99" s="177"/>
      <c r="R99" s="154"/>
      <c r="S99" s="154"/>
      <c r="T99" s="155"/>
      <c r="U99" s="154"/>
      <c r="V99" s="148"/>
      <c r="W99" s="148"/>
      <c r="X99" s="148"/>
      <c r="Y99" s="148"/>
      <c r="Z99" s="148"/>
      <c r="AA99" s="148"/>
      <c r="AB99" s="148"/>
      <c r="AC99" s="148"/>
      <c r="AD99" s="148"/>
      <c r="AE99" s="148" t="s">
        <v>116</v>
      </c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9" t="str">
        <f>C99</f>
        <v>potrubí s vnitřní čedičovou vrstvou (nizká roztažnost, dlouhá životnost)</v>
      </c>
      <c r="BB99" s="148"/>
      <c r="BC99" s="148"/>
      <c r="BD99" s="148"/>
      <c r="BE99" s="148"/>
      <c r="BF99" s="148"/>
      <c r="BG99" s="148"/>
      <c r="BH99" s="148"/>
    </row>
    <row r="100" spans="1:60" outlineLevel="1">
      <c r="A100" s="174">
        <v>50</v>
      </c>
      <c r="B100" s="175" t="s">
        <v>220</v>
      </c>
      <c r="C100" s="176" t="s">
        <v>236</v>
      </c>
      <c r="D100" s="177" t="s">
        <v>133</v>
      </c>
      <c r="E100" s="178">
        <v>29</v>
      </c>
      <c r="F100" s="179">
        <f>H100+J100</f>
        <v>0</v>
      </c>
      <c r="G100" s="179">
        <f>ROUND(E100*F100,2)</f>
        <v>0</v>
      </c>
      <c r="H100" s="180"/>
      <c r="I100" s="179">
        <f>ROUND(E100*H100,2)</f>
        <v>0</v>
      </c>
      <c r="J100" s="180"/>
      <c r="K100" s="179">
        <f>ROUND(E100*J100,2)</f>
        <v>0</v>
      </c>
      <c r="L100" s="179">
        <v>21</v>
      </c>
      <c r="M100" s="179">
        <f>G100*(1+L100/100)</f>
        <v>0</v>
      </c>
      <c r="N100" s="177">
        <v>0</v>
      </c>
      <c r="O100" s="177">
        <f>ROUND(E100*N100,5)</f>
        <v>0</v>
      </c>
      <c r="P100" s="177">
        <v>0</v>
      </c>
      <c r="Q100" s="177">
        <f>ROUND(E100*P100,5)</f>
        <v>0</v>
      </c>
      <c r="R100" s="154"/>
      <c r="S100" s="154"/>
      <c r="T100" s="155">
        <v>0</v>
      </c>
      <c r="U100" s="154">
        <f>ROUND(E100*T100,2)</f>
        <v>0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 t="s">
        <v>134</v>
      </c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74"/>
      <c r="B101" s="175"/>
      <c r="C101" s="266" t="s">
        <v>233</v>
      </c>
      <c r="D101" s="267"/>
      <c r="E101" s="268"/>
      <c r="F101" s="269"/>
      <c r="G101" s="269"/>
      <c r="H101" s="189"/>
      <c r="I101" s="179"/>
      <c r="J101" s="189"/>
      <c r="K101" s="179"/>
      <c r="L101" s="179"/>
      <c r="M101" s="179"/>
      <c r="N101" s="177"/>
      <c r="O101" s="177"/>
      <c r="P101" s="177"/>
      <c r="Q101" s="177"/>
      <c r="R101" s="154"/>
      <c r="S101" s="154"/>
      <c r="T101" s="155"/>
      <c r="U101" s="154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 t="s">
        <v>116</v>
      </c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9" t="str">
        <f>C101</f>
        <v>potrubí s vnitřní čedičovou vrstvou (nizká roztažnost, dlouhá životnost)</v>
      </c>
      <c r="BB101" s="148"/>
      <c r="BC101" s="148"/>
      <c r="BD101" s="148"/>
      <c r="BE101" s="148"/>
      <c r="BF101" s="148"/>
      <c r="BG101" s="148"/>
      <c r="BH101" s="148"/>
    </row>
    <row r="102" spans="1:60" outlineLevel="1">
      <c r="A102" s="174">
        <v>51</v>
      </c>
      <c r="B102" s="175" t="s">
        <v>220</v>
      </c>
      <c r="C102" s="176" t="s">
        <v>237</v>
      </c>
      <c r="D102" s="177" t="s">
        <v>133</v>
      </c>
      <c r="E102" s="178">
        <v>54</v>
      </c>
      <c r="F102" s="179">
        <f>H102+J102</f>
        <v>0</v>
      </c>
      <c r="G102" s="179">
        <f>ROUND(E102*F102,2)</f>
        <v>0</v>
      </c>
      <c r="H102" s="180"/>
      <c r="I102" s="179">
        <f>ROUND(E102*H102,2)</f>
        <v>0</v>
      </c>
      <c r="J102" s="180"/>
      <c r="K102" s="179">
        <f>ROUND(E102*J102,2)</f>
        <v>0</v>
      </c>
      <c r="L102" s="179">
        <v>21</v>
      </c>
      <c r="M102" s="179">
        <f>G102*(1+L102/100)</f>
        <v>0</v>
      </c>
      <c r="N102" s="177">
        <v>0</v>
      </c>
      <c r="O102" s="177">
        <f>ROUND(E102*N102,5)</f>
        <v>0</v>
      </c>
      <c r="P102" s="177">
        <v>0</v>
      </c>
      <c r="Q102" s="177">
        <f>ROUND(E102*P102,5)</f>
        <v>0</v>
      </c>
      <c r="R102" s="154"/>
      <c r="S102" s="154"/>
      <c r="T102" s="155">
        <v>0</v>
      </c>
      <c r="U102" s="154">
        <f>ROUND(E102*T102,2)</f>
        <v>0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 t="s">
        <v>134</v>
      </c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74"/>
      <c r="B103" s="175"/>
      <c r="C103" s="266" t="s">
        <v>233</v>
      </c>
      <c r="D103" s="267"/>
      <c r="E103" s="268"/>
      <c r="F103" s="269"/>
      <c r="G103" s="269"/>
      <c r="H103" s="189"/>
      <c r="I103" s="179"/>
      <c r="J103" s="189"/>
      <c r="K103" s="179"/>
      <c r="L103" s="179"/>
      <c r="M103" s="179"/>
      <c r="N103" s="177"/>
      <c r="O103" s="177"/>
      <c r="P103" s="177"/>
      <c r="Q103" s="177"/>
      <c r="R103" s="154"/>
      <c r="S103" s="154"/>
      <c r="T103" s="155"/>
      <c r="U103" s="154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 t="s">
        <v>116</v>
      </c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9" t="str">
        <f>C103</f>
        <v>potrubí s vnitřní čedičovou vrstvou (nizká roztažnost, dlouhá životnost)</v>
      </c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74">
        <v>52</v>
      </c>
      <c r="B104" s="175" t="s">
        <v>220</v>
      </c>
      <c r="C104" s="176" t="s">
        <v>238</v>
      </c>
      <c r="D104" s="177" t="s">
        <v>152</v>
      </c>
      <c r="E104" s="178">
        <v>15</v>
      </c>
      <c r="F104" s="179">
        <f>H104+J104</f>
        <v>0</v>
      </c>
      <c r="G104" s="179">
        <f>ROUND(E104*F104,2)</f>
        <v>0</v>
      </c>
      <c r="H104" s="180"/>
      <c r="I104" s="179">
        <f>ROUND(E104*H104,2)</f>
        <v>0</v>
      </c>
      <c r="J104" s="180"/>
      <c r="K104" s="179">
        <f>ROUND(E104*J104,2)</f>
        <v>0</v>
      </c>
      <c r="L104" s="179">
        <v>21</v>
      </c>
      <c r="M104" s="179">
        <f>G104*(1+L104/100)</f>
        <v>0</v>
      </c>
      <c r="N104" s="177">
        <v>0</v>
      </c>
      <c r="O104" s="177">
        <f>ROUND(E104*N104,5)</f>
        <v>0</v>
      </c>
      <c r="P104" s="177">
        <v>0</v>
      </c>
      <c r="Q104" s="177">
        <f>ROUND(E104*P104,5)</f>
        <v>0</v>
      </c>
      <c r="R104" s="154"/>
      <c r="S104" s="154"/>
      <c r="T104" s="155">
        <v>0</v>
      </c>
      <c r="U104" s="154">
        <f>ROUND(E104*T104,2)</f>
        <v>0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 t="s">
        <v>134</v>
      </c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74"/>
      <c r="B105" s="175"/>
      <c r="C105" s="266" t="s">
        <v>239</v>
      </c>
      <c r="D105" s="267"/>
      <c r="E105" s="268"/>
      <c r="F105" s="269"/>
      <c r="G105" s="269"/>
      <c r="H105" s="189"/>
      <c r="I105" s="179"/>
      <c r="J105" s="189"/>
      <c r="K105" s="179"/>
      <c r="L105" s="179"/>
      <c r="M105" s="179"/>
      <c r="N105" s="177"/>
      <c r="O105" s="177"/>
      <c r="P105" s="177"/>
      <c r="Q105" s="177"/>
      <c r="R105" s="154"/>
      <c r="S105" s="154"/>
      <c r="T105" s="155"/>
      <c r="U105" s="154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 t="s">
        <v>116</v>
      </c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9" t="str">
        <f>C105</f>
        <v>Uzávěry vody k jednotlivým stoupacím potrubí a odboček od hlavního vedení pod stropem na chodbě</v>
      </c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74">
        <v>53</v>
      </c>
      <c r="B106" s="175" t="s">
        <v>220</v>
      </c>
      <c r="C106" s="176" t="s">
        <v>240</v>
      </c>
      <c r="D106" s="177" t="s">
        <v>152</v>
      </c>
      <c r="E106" s="178">
        <v>36</v>
      </c>
      <c r="F106" s="179">
        <f>H106+J106</f>
        <v>0</v>
      </c>
      <c r="G106" s="179">
        <f>ROUND(E106*F106,2)</f>
        <v>0</v>
      </c>
      <c r="H106" s="180"/>
      <c r="I106" s="179">
        <f>ROUND(E106*H106,2)</f>
        <v>0</v>
      </c>
      <c r="J106" s="180"/>
      <c r="K106" s="179">
        <f>ROUND(E106*J106,2)</f>
        <v>0</v>
      </c>
      <c r="L106" s="179">
        <v>21</v>
      </c>
      <c r="M106" s="179">
        <f>G106*(1+L106/100)</f>
        <v>0</v>
      </c>
      <c r="N106" s="177">
        <v>0</v>
      </c>
      <c r="O106" s="177">
        <f>ROUND(E106*N106,5)</f>
        <v>0</v>
      </c>
      <c r="P106" s="177">
        <v>0</v>
      </c>
      <c r="Q106" s="177">
        <f>ROUND(E106*P106,5)</f>
        <v>0</v>
      </c>
      <c r="R106" s="154"/>
      <c r="S106" s="154"/>
      <c r="T106" s="155">
        <v>0</v>
      </c>
      <c r="U106" s="154">
        <f>ROUND(E106*T106,2)</f>
        <v>0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 t="s">
        <v>134</v>
      </c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74"/>
      <c r="B107" s="175"/>
      <c r="C107" s="266" t="s">
        <v>239</v>
      </c>
      <c r="D107" s="267"/>
      <c r="E107" s="268"/>
      <c r="F107" s="269"/>
      <c r="G107" s="269"/>
      <c r="H107" s="189"/>
      <c r="I107" s="179"/>
      <c r="J107" s="189"/>
      <c r="K107" s="179"/>
      <c r="L107" s="179"/>
      <c r="M107" s="179"/>
      <c r="N107" s="177"/>
      <c r="O107" s="177"/>
      <c r="P107" s="177"/>
      <c r="Q107" s="177"/>
      <c r="R107" s="154"/>
      <c r="S107" s="154"/>
      <c r="T107" s="155"/>
      <c r="U107" s="154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 t="s">
        <v>116</v>
      </c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9" t="str">
        <f>C107</f>
        <v>Uzávěry vody k jednotlivým stoupacím potrubí a odboček od hlavního vedení pod stropem na chodbě</v>
      </c>
      <c r="BB107" s="148"/>
      <c r="BC107" s="148"/>
      <c r="BD107" s="148"/>
      <c r="BE107" s="148"/>
      <c r="BF107" s="148"/>
      <c r="BG107" s="148"/>
      <c r="BH107" s="148"/>
    </row>
    <row r="108" spans="1:60" outlineLevel="1">
      <c r="A108" s="174">
        <v>54</v>
      </c>
      <c r="B108" s="175" t="s">
        <v>220</v>
      </c>
      <c r="C108" s="176" t="s">
        <v>241</v>
      </c>
      <c r="D108" s="177" t="s">
        <v>152</v>
      </c>
      <c r="E108" s="178">
        <v>1</v>
      </c>
      <c r="F108" s="179">
        <f>H108+J108</f>
        <v>0</v>
      </c>
      <c r="G108" s="179">
        <f>ROUND(E108*F108,2)</f>
        <v>0</v>
      </c>
      <c r="H108" s="180"/>
      <c r="I108" s="179">
        <f>ROUND(E108*H108,2)</f>
        <v>0</v>
      </c>
      <c r="J108" s="180"/>
      <c r="K108" s="179">
        <f>ROUND(E108*J108,2)</f>
        <v>0</v>
      </c>
      <c r="L108" s="179">
        <v>21</v>
      </c>
      <c r="M108" s="179">
        <f>G108*(1+L108/100)</f>
        <v>0</v>
      </c>
      <c r="N108" s="177">
        <v>0</v>
      </c>
      <c r="O108" s="177">
        <f>ROUND(E108*N108,5)</f>
        <v>0</v>
      </c>
      <c r="P108" s="177">
        <v>0</v>
      </c>
      <c r="Q108" s="177">
        <f>ROUND(E108*P108,5)</f>
        <v>0</v>
      </c>
      <c r="R108" s="154"/>
      <c r="S108" s="154"/>
      <c r="T108" s="155">
        <v>0</v>
      </c>
      <c r="U108" s="154">
        <f>ROUND(E108*T108,2)</f>
        <v>0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 t="s">
        <v>134</v>
      </c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74"/>
      <c r="B109" s="175"/>
      <c r="C109" s="266" t="s">
        <v>242</v>
      </c>
      <c r="D109" s="267"/>
      <c r="E109" s="268"/>
      <c r="F109" s="269"/>
      <c r="G109" s="269"/>
      <c r="H109" s="189"/>
      <c r="I109" s="179"/>
      <c r="J109" s="189"/>
      <c r="K109" s="179"/>
      <c r="L109" s="179"/>
      <c r="M109" s="179"/>
      <c r="N109" s="177"/>
      <c r="O109" s="177"/>
      <c r="P109" s="177"/>
      <c r="Q109" s="177"/>
      <c r="R109" s="154"/>
      <c r="S109" s="154"/>
      <c r="T109" s="155"/>
      <c r="U109" s="154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 t="s">
        <v>116</v>
      </c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9" t="str">
        <f>C109</f>
        <v>Hlavní uzavírací ventil cirkulační vody  v suterénu (rehabilitace) pod stropem</v>
      </c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74">
        <v>55</v>
      </c>
      <c r="B110" s="175" t="s">
        <v>220</v>
      </c>
      <c r="C110" s="176" t="s">
        <v>243</v>
      </c>
      <c r="D110" s="177" t="s">
        <v>152</v>
      </c>
      <c r="E110" s="178">
        <v>2</v>
      </c>
      <c r="F110" s="179">
        <f>H110+J110</f>
        <v>0</v>
      </c>
      <c r="G110" s="179">
        <f>ROUND(E110*F110,2)</f>
        <v>0</v>
      </c>
      <c r="H110" s="180"/>
      <c r="I110" s="179">
        <f>ROUND(E110*H110,2)</f>
        <v>0</v>
      </c>
      <c r="J110" s="180"/>
      <c r="K110" s="179">
        <f>ROUND(E110*J110,2)</f>
        <v>0</v>
      </c>
      <c r="L110" s="179">
        <v>21</v>
      </c>
      <c r="M110" s="179">
        <f>G110*(1+L110/100)</f>
        <v>0</v>
      </c>
      <c r="N110" s="177">
        <v>0</v>
      </c>
      <c r="O110" s="177">
        <f>ROUND(E110*N110,5)</f>
        <v>0</v>
      </c>
      <c r="P110" s="177">
        <v>0</v>
      </c>
      <c r="Q110" s="177">
        <f>ROUND(E110*P110,5)</f>
        <v>0</v>
      </c>
      <c r="R110" s="154"/>
      <c r="S110" s="154"/>
      <c r="T110" s="155">
        <v>0</v>
      </c>
      <c r="U110" s="154">
        <f>ROUND(E110*T110,2)</f>
        <v>0</v>
      </c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 t="s">
        <v>134</v>
      </c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74"/>
      <c r="B111" s="175"/>
      <c r="C111" s="266" t="s">
        <v>244</v>
      </c>
      <c r="D111" s="267"/>
      <c r="E111" s="268"/>
      <c r="F111" s="269"/>
      <c r="G111" s="269"/>
      <c r="H111" s="189"/>
      <c r="I111" s="179"/>
      <c r="J111" s="189"/>
      <c r="K111" s="179"/>
      <c r="L111" s="179"/>
      <c r="M111" s="179"/>
      <c r="N111" s="177"/>
      <c r="O111" s="177"/>
      <c r="P111" s="177"/>
      <c r="Q111" s="177"/>
      <c r="R111" s="154"/>
      <c r="S111" s="154"/>
      <c r="T111" s="155"/>
      <c r="U111" s="154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 t="s">
        <v>116</v>
      </c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9" t="str">
        <f>C111</f>
        <v>Hlavní uzavírací ventil studené a teplé užitkové vody  v suterénu (rehabilitace) pod stropem</v>
      </c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74">
        <v>56</v>
      </c>
      <c r="B112" s="175" t="s">
        <v>220</v>
      </c>
      <c r="C112" s="176" t="s">
        <v>245</v>
      </c>
      <c r="D112" s="177" t="s">
        <v>152</v>
      </c>
      <c r="E112" s="178">
        <v>30</v>
      </c>
      <c r="F112" s="179">
        <f t="shared" ref="F112:F124" si="8">H112+J112</f>
        <v>0</v>
      </c>
      <c r="G112" s="179">
        <f t="shared" ref="G112:G124" si="9">ROUND(E112*F112,2)</f>
        <v>0</v>
      </c>
      <c r="H112" s="180"/>
      <c r="I112" s="179">
        <f t="shared" ref="I112:I124" si="10">ROUND(E112*H112,2)</f>
        <v>0</v>
      </c>
      <c r="J112" s="180"/>
      <c r="K112" s="179">
        <f t="shared" ref="K112:K124" si="11">ROUND(E112*J112,2)</f>
        <v>0</v>
      </c>
      <c r="L112" s="179">
        <v>21</v>
      </c>
      <c r="M112" s="179">
        <f t="shared" ref="M112:M124" si="12">G112*(1+L112/100)</f>
        <v>0</v>
      </c>
      <c r="N112" s="177">
        <v>0</v>
      </c>
      <c r="O112" s="177">
        <f t="shared" ref="O112:O124" si="13">ROUND(E112*N112,5)</f>
        <v>0</v>
      </c>
      <c r="P112" s="177">
        <v>0</v>
      </c>
      <c r="Q112" s="177">
        <f t="shared" ref="Q112:Q124" si="14">ROUND(E112*P112,5)</f>
        <v>0</v>
      </c>
      <c r="R112" s="154"/>
      <c r="S112" s="154"/>
      <c r="T112" s="155">
        <v>0</v>
      </c>
      <c r="U112" s="154">
        <f t="shared" ref="U112:U124" si="15">ROUND(E112*T112,2)</f>
        <v>0</v>
      </c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 t="s">
        <v>134</v>
      </c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74">
        <v>57</v>
      </c>
      <c r="B113" s="175" t="s">
        <v>220</v>
      </c>
      <c r="C113" s="176" t="s">
        <v>246</v>
      </c>
      <c r="D113" s="177" t="s">
        <v>152</v>
      </c>
      <c r="E113" s="178">
        <v>72</v>
      </c>
      <c r="F113" s="179">
        <f t="shared" si="8"/>
        <v>0</v>
      </c>
      <c r="G113" s="179">
        <f t="shared" si="9"/>
        <v>0</v>
      </c>
      <c r="H113" s="180"/>
      <c r="I113" s="179">
        <f t="shared" si="10"/>
        <v>0</v>
      </c>
      <c r="J113" s="180"/>
      <c r="K113" s="179">
        <f t="shared" si="11"/>
        <v>0</v>
      </c>
      <c r="L113" s="179">
        <v>21</v>
      </c>
      <c r="M113" s="179">
        <f t="shared" si="12"/>
        <v>0</v>
      </c>
      <c r="N113" s="177">
        <v>0</v>
      </c>
      <c r="O113" s="177">
        <f t="shared" si="13"/>
        <v>0</v>
      </c>
      <c r="P113" s="177">
        <v>0</v>
      </c>
      <c r="Q113" s="177">
        <f t="shared" si="14"/>
        <v>0</v>
      </c>
      <c r="R113" s="154"/>
      <c r="S113" s="154"/>
      <c r="T113" s="155">
        <v>0</v>
      </c>
      <c r="U113" s="154">
        <f t="shared" si="15"/>
        <v>0</v>
      </c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 t="s">
        <v>134</v>
      </c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>
      <c r="A114" s="174">
        <v>58</v>
      </c>
      <c r="B114" s="175" t="s">
        <v>220</v>
      </c>
      <c r="C114" s="176" t="s">
        <v>247</v>
      </c>
      <c r="D114" s="177" t="s">
        <v>152</v>
      </c>
      <c r="E114" s="178">
        <v>2</v>
      </c>
      <c r="F114" s="179">
        <f t="shared" si="8"/>
        <v>0</v>
      </c>
      <c r="G114" s="179">
        <f t="shared" si="9"/>
        <v>0</v>
      </c>
      <c r="H114" s="180"/>
      <c r="I114" s="179">
        <f t="shared" si="10"/>
        <v>0</v>
      </c>
      <c r="J114" s="180"/>
      <c r="K114" s="179">
        <f t="shared" si="11"/>
        <v>0</v>
      </c>
      <c r="L114" s="179">
        <v>21</v>
      </c>
      <c r="M114" s="179">
        <f t="shared" si="12"/>
        <v>0</v>
      </c>
      <c r="N114" s="177">
        <v>0</v>
      </c>
      <c r="O114" s="177">
        <f t="shared" si="13"/>
        <v>0</v>
      </c>
      <c r="P114" s="177">
        <v>0</v>
      </c>
      <c r="Q114" s="177">
        <f t="shared" si="14"/>
        <v>0</v>
      </c>
      <c r="R114" s="154"/>
      <c r="S114" s="154"/>
      <c r="T114" s="155">
        <v>0</v>
      </c>
      <c r="U114" s="154">
        <f t="shared" si="15"/>
        <v>0</v>
      </c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 t="s">
        <v>134</v>
      </c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74">
        <v>59</v>
      </c>
      <c r="B115" s="175" t="s">
        <v>220</v>
      </c>
      <c r="C115" s="176" t="s">
        <v>248</v>
      </c>
      <c r="D115" s="177" t="s">
        <v>152</v>
      </c>
      <c r="E115" s="178">
        <v>4</v>
      </c>
      <c r="F115" s="179">
        <f t="shared" si="8"/>
        <v>0</v>
      </c>
      <c r="G115" s="179">
        <f t="shared" si="9"/>
        <v>0</v>
      </c>
      <c r="H115" s="180"/>
      <c r="I115" s="179">
        <f t="shared" si="10"/>
        <v>0</v>
      </c>
      <c r="J115" s="180"/>
      <c r="K115" s="179">
        <f t="shared" si="11"/>
        <v>0</v>
      </c>
      <c r="L115" s="179">
        <v>21</v>
      </c>
      <c r="M115" s="179">
        <f t="shared" si="12"/>
        <v>0</v>
      </c>
      <c r="N115" s="177">
        <v>0</v>
      </c>
      <c r="O115" s="177">
        <f t="shared" si="13"/>
        <v>0</v>
      </c>
      <c r="P115" s="177">
        <v>0</v>
      </c>
      <c r="Q115" s="177">
        <f t="shared" si="14"/>
        <v>0</v>
      </c>
      <c r="R115" s="154"/>
      <c r="S115" s="154"/>
      <c r="T115" s="155">
        <v>0</v>
      </c>
      <c r="U115" s="154">
        <f t="shared" si="15"/>
        <v>0</v>
      </c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 t="s">
        <v>134</v>
      </c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74">
        <v>60</v>
      </c>
      <c r="B116" s="175" t="s">
        <v>220</v>
      </c>
      <c r="C116" s="176" t="s">
        <v>249</v>
      </c>
      <c r="D116" s="177" t="s">
        <v>152</v>
      </c>
      <c r="E116" s="178">
        <v>1</v>
      </c>
      <c r="F116" s="179">
        <f t="shared" si="8"/>
        <v>0</v>
      </c>
      <c r="G116" s="179">
        <f t="shared" si="9"/>
        <v>0</v>
      </c>
      <c r="H116" s="180"/>
      <c r="I116" s="179">
        <f t="shared" si="10"/>
        <v>0</v>
      </c>
      <c r="J116" s="180"/>
      <c r="K116" s="179">
        <f t="shared" si="11"/>
        <v>0</v>
      </c>
      <c r="L116" s="179">
        <v>21</v>
      </c>
      <c r="M116" s="179">
        <f t="shared" si="12"/>
        <v>0</v>
      </c>
      <c r="N116" s="177">
        <v>0</v>
      </c>
      <c r="O116" s="177">
        <f t="shared" si="13"/>
        <v>0</v>
      </c>
      <c r="P116" s="177">
        <v>0</v>
      </c>
      <c r="Q116" s="177">
        <f t="shared" si="14"/>
        <v>0</v>
      </c>
      <c r="R116" s="154"/>
      <c r="S116" s="154"/>
      <c r="T116" s="155">
        <v>0</v>
      </c>
      <c r="U116" s="154">
        <f t="shared" si="15"/>
        <v>0</v>
      </c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 t="s">
        <v>134</v>
      </c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74">
        <v>61</v>
      </c>
      <c r="B117" s="175" t="s">
        <v>220</v>
      </c>
      <c r="C117" s="176" t="s">
        <v>250</v>
      </c>
      <c r="D117" s="177" t="s">
        <v>152</v>
      </c>
      <c r="E117" s="178">
        <v>1</v>
      </c>
      <c r="F117" s="179">
        <f t="shared" si="8"/>
        <v>0</v>
      </c>
      <c r="G117" s="179">
        <f t="shared" si="9"/>
        <v>0</v>
      </c>
      <c r="H117" s="180"/>
      <c r="I117" s="179">
        <f t="shared" si="10"/>
        <v>0</v>
      </c>
      <c r="J117" s="180"/>
      <c r="K117" s="179">
        <f t="shared" si="11"/>
        <v>0</v>
      </c>
      <c r="L117" s="179">
        <v>21</v>
      </c>
      <c r="M117" s="179">
        <f t="shared" si="12"/>
        <v>0</v>
      </c>
      <c r="N117" s="177">
        <v>0</v>
      </c>
      <c r="O117" s="177">
        <f t="shared" si="13"/>
        <v>0</v>
      </c>
      <c r="P117" s="177">
        <v>0</v>
      </c>
      <c r="Q117" s="177">
        <f t="shared" si="14"/>
        <v>0</v>
      </c>
      <c r="R117" s="154"/>
      <c r="S117" s="154"/>
      <c r="T117" s="155">
        <v>0</v>
      </c>
      <c r="U117" s="154">
        <f t="shared" si="15"/>
        <v>0</v>
      </c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 t="s">
        <v>134</v>
      </c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2.5" outlineLevel="1">
      <c r="A118" s="174">
        <v>62</v>
      </c>
      <c r="B118" s="175" t="s">
        <v>251</v>
      </c>
      <c r="C118" s="176" t="s">
        <v>252</v>
      </c>
      <c r="D118" s="177" t="s">
        <v>133</v>
      </c>
      <c r="E118" s="178">
        <v>402</v>
      </c>
      <c r="F118" s="179">
        <f t="shared" si="8"/>
        <v>0</v>
      </c>
      <c r="G118" s="179">
        <f t="shared" si="9"/>
        <v>0</v>
      </c>
      <c r="H118" s="180"/>
      <c r="I118" s="179">
        <f t="shared" si="10"/>
        <v>0</v>
      </c>
      <c r="J118" s="180"/>
      <c r="K118" s="179">
        <f t="shared" si="11"/>
        <v>0</v>
      </c>
      <c r="L118" s="179">
        <v>21</v>
      </c>
      <c r="M118" s="179">
        <f t="shared" si="12"/>
        <v>0</v>
      </c>
      <c r="N118" s="177">
        <v>0</v>
      </c>
      <c r="O118" s="177">
        <f t="shared" si="13"/>
        <v>0</v>
      </c>
      <c r="P118" s="177">
        <v>0</v>
      </c>
      <c r="Q118" s="177">
        <f t="shared" si="14"/>
        <v>0</v>
      </c>
      <c r="R118" s="154"/>
      <c r="S118" s="154"/>
      <c r="T118" s="155">
        <v>0.08</v>
      </c>
      <c r="U118" s="154">
        <f t="shared" si="15"/>
        <v>32.159999999999997</v>
      </c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 t="s">
        <v>134</v>
      </c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ht="22.5" outlineLevel="1">
      <c r="A119" s="174">
        <v>63</v>
      </c>
      <c r="B119" s="175" t="s">
        <v>253</v>
      </c>
      <c r="C119" s="176" t="s">
        <v>254</v>
      </c>
      <c r="D119" s="177" t="s">
        <v>133</v>
      </c>
      <c r="E119" s="178">
        <v>83</v>
      </c>
      <c r="F119" s="179">
        <f t="shared" si="8"/>
        <v>0</v>
      </c>
      <c r="G119" s="179">
        <f t="shared" si="9"/>
        <v>0</v>
      </c>
      <c r="H119" s="180"/>
      <c r="I119" s="179">
        <f t="shared" si="10"/>
        <v>0</v>
      </c>
      <c r="J119" s="180"/>
      <c r="K119" s="179">
        <f t="shared" si="11"/>
        <v>0</v>
      </c>
      <c r="L119" s="179">
        <v>21</v>
      </c>
      <c r="M119" s="179">
        <f t="shared" si="12"/>
        <v>0</v>
      </c>
      <c r="N119" s="177">
        <v>0</v>
      </c>
      <c r="O119" s="177">
        <f t="shared" si="13"/>
        <v>0</v>
      </c>
      <c r="P119" s="177">
        <v>0</v>
      </c>
      <c r="Q119" s="177">
        <f t="shared" si="14"/>
        <v>0</v>
      </c>
      <c r="R119" s="154"/>
      <c r="S119" s="154"/>
      <c r="T119" s="155">
        <v>0.11</v>
      </c>
      <c r="U119" s="154">
        <f t="shared" si="15"/>
        <v>9.1300000000000008</v>
      </c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 t="s">
        <v>134</v>
      </c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>
      <c r="A120" s="174">
        <v>64</v>
      </c>
      <c r="B120" s="175" t="s">
        <v>255</v>
      </c>
      <c r="C120" s="176" t="s">
        <v>256</v>
      </c>
      <c r="D120" s="177" t="s">
        <v>133</v>
      </c>
      <c r="E120" s="178">
        <v>402</v>
      </c>
      <c r="F120" s="179">
        <f t="shared" si="8"/>
        <v>0</v>
      </c>
      <c r="G120" s="179">
        <f t="shared" si="9"/>
        <v>0</v>
      </c>
      <c r="H120" s="180"/>
      <c r="I120" s="179">
        <f t="shared" si="10"/>
        <v>0</v>
      </c>
      <c r="J120" s="180"/>
      <c r="K120" s="179">
        <f t="shared" si="11"/>
        <v>0</v>
      </c>
      <c r="L120" s="179">
        <v>21</v>
      </c>
      <c r="M120" s="179">
        <f t="shared" si="12"/>
        <v>0</v>
      </c>
      <c r="N120" s="177">
        <v>0</v>
      </c>
      <c r="O120" s="177">
        <f t="shared" si="13"/>
        <v>0</v>
      </c>
      <c r="P120" s="177">
        <v>0</v>
      </c>
      <c r="Q120" s="177">
        <f t="shared" si="14"/>
        <v>0</v>
      </c>
      <c r="R120" s="154"/>
      <c r="S120" s="154"/>
      <c r="T120" s="155">
        <v>0</v>
      </c>
      <c r="U120" s="154">
        <f t="shared" si="15"/>
        <v>0</v>
      </c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 t="s">
        <v>134</v>
      </c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74">
        <v>65</v>
      </c>
      <c r="B121" s="175" t="s">
        <v>257</v>
      </c>
      <c r="C121" s="176" t="s">
        <v>258</v>
      </c>
      <c r="D121" s="177" t="s">
        <v>133</v>
      </c>
      <c r="E121" s="178">
        <v>83</v>
      </c>
      <c r="F121" s="179">
        <f t="shared" si="8"/>
        <v>0</v>
      </c>
      <c r="G121" s="179">
        <f t="shared" si="9"/>
        <v>0</v>
      </c>
      <c r="H121" s="180"/>
      <c r="I121" s="179">
        <f t="shared" si="10"/>
        <v>0</v>
      </c>
      <c r="J121" s="180"/>
      <c r="K121" s="179">
        <f t="shared" si="11"/>
        <v>0</v>
      </c>
      <c r="L121" s="179">
        <v>21</v>
      </c>
      <c r="M121" s="179">
        <f t="shared" si="12"/>
        <v>0</v>
      </c>
      <c r="N121" s="177">
        <v>0</v>
      </c>
      <c r="O121" s="177">
        <f t="shared" si="13"/>
        <v>0</v>
      </c>
      <c r="P121" s="177">
        <v>0</v>
      </c>
      <c r="Q121" s="177">
        <f t="shared" si="14"/>
        <v>0</v>
      </c>
      <c r="R121" s="154"/>
      <c r="S121" s="154"/>
      <c r="T121" s="155">
        <v>0</v>
      </c>
      <c r="U121" s="154">
        <f t="shared" si="15"/>
        <v>0</v>
      </c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 t="s">
        <v>134</v>
      </c>
      <c r="AF121" s="148"/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74">
        <v>66</v>
      </c>
      <c r="B122" s="175" t="s">
        <v>259</v>
      </c>
      <c r="C122" s="176" t="s">
        <v>260</v>
      </c>
      <c r="D122" s="177" t="s">
        <v>133</v>
      </c>
      <c r="E122" s="178">
        <v>485</v>
      </c>
      <c r="F122" s="179">
        <f t="shared" si="8"/>
        <v>0</v>
      </c>
      <c r="G122" s="179">
        <f t="shared" si="9"/>
        <v>0</v>
      </c>
      <c r="H122" s="180"/>
      <c r="I122" s="179">
        <f t="shared" si="10"/>
        <v>0</v>
      </c>
      <c r="J122" s="180"/>
      <c r="K122" s="179">
        <f t="shared" si="11"/>
        <v>0</v>
      </c>
      <c r="L122" s="179">
        <v>21</v>
      </c>
      <c r="M122" s="179">
        <f t="shared" si="12"/>
        <v>0</v>
      </c>
      <c r="N122" s="177">
        <v>1.0000000000000001E-5</v>
      </c>
      <c r="O122" s="177">
        <f t="shared" si="13"/>
        <v>4.8500000000000001E-3</v>
      </c>
      <c r="P122" s="177">
        <v>0</v>
      </c>
      <c r="Q122" s="177">
        <f t="shared" si="14"/>
        <v>0</v>
      </c>
      <c r="R122" s="154"/>
      <c r="S122" s="154"/>
      <c r="T122" s="155">
        <v>0.06</v>
      </c>
      <c r="U122" s="154">
        <f t="shared" si="15"/>
        <v>29.1</v>
      </c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 t="s">
        <v>134</v>
      </c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74">
        <v>67</v>
      </c>
      <c r="B123" s="175" t="s">
        <v>261</v>
      </c>
      <c r="C123" s="176" t="s">
        <v>262</v>
      </c>
      <c r="D123" s="177" t="s">
        <v>133</v>
      </c>
      <c r="E123" s="178">
        <v>482</v>
      </c>
      <c r="F123" s="179">
        <f t="shared" si="8"/>
        <v>0</v>
      </c>
      <c r="G123" s="179">
        <f t="shared" si="9"/>
        <v>0</v>
      </c>
      <c r="H123" s="180"/>
      <c r="I123" s="179">
        <f t="shared" si="10"/>
        <v>0</v>
      </c>
      <c r="J123" s="180"/>
      <c r="K123" s="179">
        <f t="shared" si="11"/>
        <v>0</v>
      </c>
      <c r="L123" s="179">
        <v>21</v>
      </c>
      <c r="M123" s="179">
        <f t="shared" si="12"/>
        <v>0</v>
      </c>
      <c r="N123" s="177">
        <v>1.8000000000000001E-4</v>
      </c>
      <c r="O123" s="177">
        <f t="shared" si="13"/>
        <v>8.6760000000000004E-2</v>
      </c>
      <c r="P123" s="177">
        <v>0</v>
      </c>
      <c r="Q123" s="177">
        <f t="shared" si="14"/>
        <v>0</v>
      </c>
      <c r="R123" s="154"/>
      <c r="S123" s="154"/>
      <c r="T123" s="155">
        <v>7.0000000000000007E-2</v>
      </c>
      <c r="U123" s="154">
        <f t="shared" si="15"/>
        <v>33.74</v>
      </c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 t="s">
        <v>134</v>
      </c>
      <c r="AF123" s="148"/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74">
        <v>68</v>
      </c>
      <c r="B124" s="175" t="s">
        <v>263</v>
      </c>
      <c r="C124" s="176" t="s">
        <v>264</v>
      </c>
      <c r="D124" s="177" t="s">
        <v>0</v>
      </c>
      <c r="E124" s="178">
        <v>1.25</v>
      </c>
      <c r="F124" s="179">
        <f t="shared" si="8"/>
        <v>0</v>
      </c>
      <c r="G124" s="179">
        <f t="shared" si="9"/>
        <v>0</v>
      </c>
      <c r="H124" s="180"/>
      <c r="I124" s="179">
        <f t="shared" si="10"/>
        <v>0</v>
      </c>
      <c r="J124" s="180"/>
      <c r="K124" s="179">
        <f t="shared" si="11"/>
        <v>0</v>
      </c>
      <c r="L124" s="179">
        <v>21</v>
      </c>
      <c r="M124" s="179">
        <f t="shared" si="12"/>
        <v>0</v>
      </c>
      <c r="N124" s="177">
        <v>0</v>
      </c>
      <c r="O124" s="177">
        <f t="shared" si="13"/>
        <v>0</v>
      </c>
      <c r="P124" s="177">
        <v>0</v>
      </c>
      <c r="Q124" s="177">
        <f t="shared" si="14"/>
        <v>0</v>
      </c>
      <c r="R124" s="154"/>
      <c r="S124" s="154"/>
      <c r="T124" s="155">
        <v>0</v>
      </c>
      <c r="U124" s="154">
        <f t="shared" si="15"/>
        <v>0</v>
      </c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 t="s">
        <v>134</v>
      </c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>
      <c r="A125" s="152" t="s">
        <v>110</v>
      </c>
      <c r="B125" s="184" t="s">
        <v>73</v>
      </c>
      <c r="C125" s="185" t="s">
        <v>74</v>
      </c>
      <c r="D125" s="186"/>
      <c r="E125" s="187"/>
      <c r="F125" s="188"/>
      <c r="G125" s="188">
        <f>SUMIF(AE126:AE140,"&lt;&gt;NOR",G126:G140)</f>
        <v>0</v>
      </c>
      <c r="H125" s="188"/>
      <c r="I125" s="188">
        <f>SUM(I126:I140)</f>
        <v>0</v>
      </c>
      <c r="J125" s="188"/>
      <c r="K125" s="188">
        <f>SUM(K126:K140)</f>
        <v>0</v>
      </c>
      <c r="L125" s="188"/>
      <c r="M125" s="188">
        <f>SUM(M126:M140)</f>
        <v>0</v>
      </c>
      <c r="N125" s="186"/>
      <c r="O125" s="186">
        <f>SUM(O126:O140)</f>
        <v>1.6109999999999999E-2</v>
      </c>
      <c r="P125" s="186"/>
      <c r="Q125" s="186">
        <f>SUM(Q126:Q140)</f>
        <v>0.1187</v>
      </c>
      <c r="R125" s="156"/>
      <c r="S125" s="156"/>
      <c r="T125" s="157"/>
      <c r="U125" s="156">
        <f>SUM(U126:U140)</f>
        <v>30.88</v>
      </c>
      <c r="AE125" t="s">
        <v>111</v>
      </c>
    </row>
    <row r="126" spans="1:60" outlineLevel="1">
      <c r="A126" s="174">
        <v>69</v>
      </c>
      <c r="B126" s="175" t="s">
        <v>265</v>
      </c>
      <c r="C126" s="176" t="s">
        <v>266</v>
      </c>
      <c r="D126" s="177" t="s">
        <v>152</v>
      </c>
      <c r="E126" s="178">
        <v>12</v>
      </c>
      <c r="F126" s="179">
        <f t="shared" ref="F126:F135" si="16">H126+J126</f>
        <v>0</v>
      </c>
      <c r="G126" s="179">
        <f t="shared" ref="G126:G135" si="17">ROUND(E126*F126,2)</f>
        <v>0</v>
      </c>
      <c r="H126" s="180"/>
      <c r="I126" s="179">
        <f t="shared" ref="I126:I135" si="18">ROUND(E126*H126,2)</f>
        <v>0</v>
      </c>
      <c r="J126" s="180"/>
      <c r="K126" s="179">
        <f t="shared" ref="K126:K135" si="19">ROUND(E126*J126,2)</f>
        <v>0</v>
      </c>
      <c r="L126" s="179">
        <v>21</v>
      </c>
      <c r="M126" s="179">
        <f t="shared" ref="M126:M135" si="20">G126*(1+L126/100)</f>
        <v>0</v>
      </c>
      <c r="N126" s="177">
        <v>8.0000000000000004E-4</v>
      </c>
      <c r="O126" s="177">
        <f t="shared" ref="O126:O135" si="21">ROUND(E126*N126,5)</f>
        <v>9.5999999999999992E-3</v>
      </c>
      <c r="P126" s="177">
        <v>0</v>
      </c>
      <c r="Q126" s="177">
        <f t="shared" ref="Q126:Q135" si="22">ROUND(E126*P126,5)</f>
        <v>0</v>
      </c>
      <c r="R126" s="154"/>
      <c r="S126" s="154"/>
      <c r="T126" s="155">
        <v>0</v>
      </c>
      <c r="U126" s="154">
        <f t="shared" ref="U126:U135" si="23">ROUND(E126*T126,2)</f>
        <v>0</v>
      </c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 t="s">
        <v>267</v>
      </c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74">
        <v>70</v>
      </c>
      <c r="B127" s="175" t="s">
        <v>268</v>
      </c>
      <c r="C127" s="176" t="s">
        <v>269</v>
      </c>
      <c r="D127" s="177" t="s">
        <v>152</v>
      </c>
      <c r="E127" s="178">
        <v>12</v>
      </c>
      <c r="F127" s="179">
        <f t="shared" si="16"/>
        <v>0</v>
      </c>
      <c r="G127" s="179">
        <f t="shared" si="17"/>
        <v>0</v>
      </c>
      <c r="H127" s="180"/>
      <c r="I127" s="179">
        <f t="shared" si="18"/>
        <v>0</v>
      </c>
      <c r="J127" s="180"/>
      <c r="K127" s="179">
        <f t="shared" si="19"/>
        <v>0</v>
      </c>
      <c r="L127" s="179">
        <v>21</v>
      </c>
      <c r="M127" s="179">
        <f t="shared" si="20"/>
        <v>0</v>
      </c>
      <c r="N127" s="177">
        <v>0</v>
      </c>
      <c r="O127" s="177">
        <f t="shared" si="21"/>
        <v>0</v>
      </c>
      <c r="P127" s="177">
        <v>0</v>
      </c>
      <c r="Q127" s="177">
        <f t="shared" si="22"/>
        <v>0</v>
      </c>
      <c r="R127" s="154"/>
      <c r="S127" s="154"/>
      <c r="T127" s="155">
        <v>0</v>
      </c>
      <c r="U127" s="154">
        <f t="shared" si="23"/>
        <v>0</v>
      </c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 t="s">
        <v>134</v>
      </c>
      <c r="AF127" s="148"/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>
      <c r="A128" s="174">
        <v>71</v>
      </c>
      <c r="B128" s="175" t="s">
        <v>270</v>
      </c>
      <c r="C128" s="176" t="s">
        <v>271</v>
      </c>
      <c r="D128" s="177" t="s">
        <v>152</v>
      </c>
      <c r="E128" s="178">
        <v>11</v>
      </c>
      <c r="F128" s="179">
        <f t="shared" si="16"/>
        <v>0</v>
      </c>
      <c r="G128" s="179">
        <f t="shared" si="17"/>
        <v>0</v>
      </c>
      <c r="H128" s="180"/>
      <c r="I128" s="179">
        <f t="shared" si="18"/>
        <v>0</v>
      </c>
      <c r="J128" s="180"/>
      <c r="K128" s="179">
        <f t="shared" si="19"/>
        <v>0</v>
      </c>
      <c r="L128" s="179">
        <v>21</v>
      </c>
      <c r="M128" s="179">
        <f t="shared" si="20"/>
        <v>0</v>
      </c>
      <c r="N128" s="177">
        <v>3.0000000000000001E-5</v>
      </c>
      <c r="O128" s="177">
        <f t="shared" si="21"/>
        <v>3.3E-4</v>
      </c>
      <c r="P128" s="177">
        <v>0</v>
      </c>
      <c r="Q128" s="177">
        <f t="shared" si="22"/>
        <v>0</v>
      </c>
      <c r="R128" s="154"/>
      <c r="S128" s="154"/>
      <c r="T128" s="155">
        <v>1.78</v>
      </c>
      <c r="U128" s="154">
        <f t="shared" si="23"/>
        <v>19.579999999999998</v>
      </c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 t="s">
        <v>134</v>
      </c>
      <c r="AF128" s="148"/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74">
        <v>72</v>
      </c>
      <c r="B129" s="175" t="s">
        <v>272</v>
      </c>
      <c r="C129" s="176" t="s">
        <v>273</v>
      </c>
      <c r="D129" s="177" t="s">
        <v>201</v>
      </c>
      <c r="E129" s="178">
        <v>2</v>
      </c>
      <c r="F129" s="179">
        <f t="shared" si="16"/>
        <v>0</v>
      </c>
      <c r="G129" s="179">
        <f t="shared" si="17"/>
        <v>0</v>
      </c>
      <c r="H129" s="180"/>
      <c r="I129" s="179">
        <f t="shared" si="18"/>
        <v>0</v>
      </c>
      <c r="J129" s="180"/>
      <c r="K129" s="179">
        <f t="shared" si="19"/>
        <v>0</v>
      </c>
      <c r="L129" s="179">
        <v>21</v>
      </c>
      <c r="M129" s="179">
        <f t="shared" si="20"/>
        <v>0</v>
      </c>
      <c r="N129" s="177">
        <v>0</v>
      </c>
      <c r="O129" s="177">
        <f t="shared" si="21"/>
        <v>0</v>
      </c>
      <c r="P129" s="177">
        <v>3.4200000000000001E-2</v>
      </c>
      <c r="Q129" s="177">
        <f t="shared" si="22"/>
        <v>6.8400000000000002E-2</v>
      </c>
      <c r="R129" s="154"/>
      <c r="S129" s="154"/>
      <c r="T129" s="155">
        <v>0.47</v>
      </c>
      <c r="U129" s="154">
        <f t="shared" si="23"/>
        <v>0.94</v>
      </c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 t="s">
        <v>134</v>
      </c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74">
        <v>73</v>
      </c>
      <c r="B130" s="175" t="s">
        <v>274</v>
      </c>
      <c r="C130" s="176" t="s">
        <v>275</v>
      </c>
      <c r="D130" s="177" t="s">
        <v>152</v>
      </c>
      <c r="E130" s="178">
        <v>2</v>
      </c>
      <c r="F130" s="179">
        <f t="shared" si="16"/>
        <v>0</v>
      </c>
      <c r="G130" s="179">
        <f t="shared" si="17"/>
        <v>0</v>
      </c>
      <c r="H130" s="180"/>
      <c r="I130" s="179">
        <f t="shared" si="18"/>
        <v>0</v>
      </c>
      <c r="J130" s="180"/>
      <c r="K130" s="179">
        <f t="shared" si="19"/>
        <v>0</v>
      </c>
      <c r="L130" s="179">
        <v>21</v>
      </c>
      <c r="M130" s="179">
        <f t="shared" si="20"/>
        <v>0</v>
      </c>
      <c r="N130" s="177">
        <v>2.9E-4</v>
      </c>
      <c r="O130" s="177">
        <f t="shared" si="21"/>
        <v>5.8E-4</v>
      </c>
      <c r="P130" s="177">
        <v>0</v>
      </c>
      <c r="Q130" s="177">
        <f t="shared" si="22"/>
        <v>0</v>
      </c>
      <c r="R130" s="154"/>
      <c r="S130" s="154"/>
      <c r="T130" s="155">
        <v>0.74</v>
      </c>
      <c r="U130" s="154">
        <f t="shared" si="23"/>
        <v>1.48</v>
      </c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 t="s">
        <v>134</v>
      </c>
      <c r="AF130" s="148"/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74">
        <v>74</v>
      </c>
      <c r="B131" s="175" t="s">
        <v>276</v>
      </c>
      <c r="C131" s="176" t="s">
        <v>277</v>
      </c>
      <c r="D131" s="177" t="s">
        <v>201</v>
      </c>
      <c r="E131" s="178">
        <v>1</v>
      </c>
      <c r="F131" s="179">
        <f t="shared" si="16"/>
        <v>0</v>
      </c>
      <c r="G131" s="179">
        <f t="shared" si="17"/>
        <v>0</v>
      </c>
      <c r="H131" s="180"/>
      <c r="I131" s="179">
        <f t="shared" si="18"/>
        <v>0</v>
      </c>
      <c r="J131" s="180"/>
      <c r="K131" s="179">
        <f t="shared" si="19"/>
        <v>0</v>
      </c>
      <c r="L131" s="179">
        <v>21</v>
      </c>
      <c r="M131" s="179">
        <f t="shared" si="20"/>
        <v>0</v>
      </c>
      <c r="N131" s="177">
        <v>0</v>
      </c>
      <c r="O131" s="177">
        <f t="shared" si="21"/>
        <v>0</v>
      </c>
      <c r="P131" s="177">
        <v>3.4700000000000002E-2</v>
      </c>
      <c r="Q131" s="177">
        <f t="shared" si="22"/>
        <v>3.4700000000000002E-2</v>
      </c>
      <c r="R131" s="154"/>
      <c r="S131" s="154"/>
      <c r="T131" s="155">
        <v>0.56999999999999995</v>
      </c>
      <c r="U131" s="154">
        <f t="shared" si="23"/>
        <v>0.56999999999999995</v>
      </c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 t="s">
        <v>134</v>
      </c>
      <c r="AF131" s="148"/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>
      <c r="A132" s="174">
        <v>75</v>
      </c>
      <c r="B132" s="175" t="s">
        <v>278</v>
      </c>
      <c r="C132" s="176" t="s">
        <v>279</v>
      </c>
      <c r="D132" s="177" t="s">
        <v>152</v>
      </c>
      <c r="E132" s="178">
        <v>1</v>
      </c>
      <c r="F132" s="179">
        <f t="shared" si="16"/>
        <v>0</v>
      </c>
      <c r="G132" s="179">
        <f t="shared" si="17"/>
        <v>0</v>
      </c>
      <c r="H132" s="180"/>
      <c r="I132" s="179">
        <f t="shared" si="18"/>
        <v>0</v>
      </c>
      <c r="J132" s="180"/>
      <c r="K132" s="179">
        <f t="shared" si="19"/>
        <v>0</v>
      </c>
      <c r="L132" s="179">
        <v>21</v>
      </c>
      <c r="M132" s="179">
        <f t="shared" si="20"/>
        <v>0</v>
      </c>
      <c r="N132" s="177">
        <v>2.5999999999999999E-3</v>
      </c>
      <c r="O132" s="177">
        <f t="shared" si="21"/>
        <v>2.5999999999999999E-3</v>
      </c>
      <c r="P132" s="177">
        <v>0</v>
      </c>
      <c r="Q132" s="177">
        <f t="shared" si="22"/>
        <v>0</v>
      </c>
      <c r="R132" s="154"/>
      <c r="S132" s="154"/>
      <c r="T132" s="155">
        <v>0.65</v>
      </c>
      <c r="U132" s="154">
        <f t="shared" si="23"/>
        <v>0.65</v>
      </c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 t="s">
        <v>134</v>
      </c>
      <c r="AF132" s="148"/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74">
        <v>76</v>
      </c>
      <c r="B133" s="175" t="s">
        <v>280</v>
      </c>
      <c r="C133" s="176" t="s">
        <v>281</v>
      </c>
      <c r="D133" s="177" t="s">
        <v>201</v>
      </c>
      <c r="E133" s="178">
        <v>10</v>
      </c>
      <c r="F133" s="179">
        <f t="shared" si="16"/>
        <v>0</v>
      </c>
      <c r="G133" s="179">
        <f t="shared" si="17"/>
        <v>0</v>
      </c>
      <c r="H133" s="180"/>
      <c r="I133" s="179">
        <f t="shared" si="18"/>
        <v>0</v>
      </c>
      <c r="J133" s="180"/>
      <c r="K133" s="179">
        <f t="shared" si="19"/>
        <v>0</v>
      </c>
      <c r="L133" s="179">
        <v>21</v>
      </c>
      <c r="M133" s="179">
        <f t="shared" si="20"/>
        <v>0</v>
      </c>
      <c r="N133" s="177">
        <v>0</v>
      </c>
      <c r="O133" s="177">
        <f t="shared" si="21"/>
        <v>0</v>
      </c>
      <c r="P133" s="177">
        <v>1.56E-3</v>
      </c>
      <c r="Q133" s="177">
        <f t="shared" si="22"/>
        <v>1.5599999999999999E-2</v>
      </c>
      <c r="R133" s="154"/>
      <c r="S133" s="154"/>
      <c r="T133" s="155">
        <v>0.22</v>
      </c>
      <c r="U133" s="154">
        <f t="shared" si="23"/>
        <v>2.2000000000000002</v>
      </c>
      <c r="V133" s="148"/>
      <c r="W133" s="148"/>
      <c r="X133" s="148"/>
      <c r="Y133" s="148"/>
      <c r="Z133" s="148"/>
      <c r="AA133" s="148"/>
      <c r="AB133" s="148"/>
      <c r="AC133" s="148"/>
      <c r="AD133" s="148"/>
      <c r="AE133" s="148" t="s">
        <v>134</v>
      </c>
      <c r="AF133" s="148"/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74">
        <v>77</v>
      </c>
      <c r="B134" s="175" t="s">
        <v>282</v>
      </c>
      <c r="C134" s="176" t="s">
        <v>283</v>
      </c>
      <c r="D134" s="177" t="s">
        <v>152</v>
      </c>
      <c r="E134" s="178">
        <v>10</v>
      </c>
      <c r="F134" s="179">
        <f t="shared" si="16"/>
        <v>0</v>
      </c>
      <c r="G134" s="179">
        <f t="shared" si="17"/>
        <v>0</v>
      </c>
      <c r="H134" s="180"/>
      <c r="I134" s="179">
        <f t="shared" si="18"/>
        <v>0</v>
      </c>
      <c r="J134" s="180"/>
      <c r="K134" s="179">
        <f t="shared" si="19"/>
        <v>0</v>
      </c>
      <c r="L134" s="179">
        <v>21</v>
      </c>
      <c r="M134" s="179">
        <f t="shared" si="20"/>
        <v>0</v>
      </c>
      <c r="N134" s="177">
        <v>1.2E-4</v>
      </c>
      <c r="O134" s="177">
        <f t="shared" si="21"/>
        <v>1.1999999999999999E-3</v>
      </c>
      <c r="P134" s="177">
        <v>0</v>
      </c>
      <c r="Q134" s="177">
        <f t="shared" si="22"/>
        <v>0</v>
      </c>
      <c r="R134" s="154"/>
      <c r="S134" s="154"/>
      <c r="T134" s="155">
        <v>0.48</v>
      </c>
      <c r="U134" s="154">
        <f t="shared" si="23"/>
        <v>4.8</v>
      </c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 t="s">
        <v>134</v>
      </c>
      <c r="AF134" s="148"/>
      <c r="AG134" s="148"/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>
      <c r="A135" s="174">
        <v>78</v>
      </c>
      <c r="B135" s="175" t="s">
        <v>284</v>
      </c>
      <c r="C135" s="176" t="s">
        <v>285</v>
      </c>
      <c r="D135" s="177" t="s">
        <v>152</v>
      </c>
      <c r="E135" s="178">
        <v>1</v>
      </c>
      <c r="F135" s="179">
        <f t="shared" si="16"/>
        <v>0</v>
      </c>
      <c r="G135" s="179">
        <f t="shared" si="17"/>
        <v>0</v>
      </c>
      <c r="H135" s="180"/>
      <c r="I135" s="179">
        <f t="shared" si="18"/>
        <v>0</v>
      </c>
      <c r="J135" s="180"/>
      <c r="K135" s="179">
        <f t="shared" si="19"/>
        <v>0</v>
      </c>
      <c r="L135" s="179">
        <v>21</v>
      </c>
      <c r="M135" s="179">
        <f t="shared" si="20"/>
        <v>0</v>
      </c>
      <c r="N135" s="177">
        <v>1.72E-3</v>
      </c>
      <c r="O135" s="177">
        <f t="shared" si="21"/>
        <v>1.72E-3</v>
      </c>
      <c r="P135" s="177">
        <v>0</v>
      </c>
      <c r="Q135" s="177">
        <f t="shared" si="22"/>
        <v>0</v>
      </c>
      <c r="R135" s="154"/>
      <c r="S135" s="154"/>
      <c r="T135" s="155">
        <v>0.48</v>
      </c>
      <c r="U135" s="154">
        <f t="shared" si="23"/>
        <v>0.48</v>
      </c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 t="s">
        <v>134</v>
      </c>
      <c r="AF135" s="148"/>
      <c r="AG135" s="148"/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>
      <c r="A136" s="174"/>
      <c r="B136" s="175"/>
      <c r="C136" s="266" t="s">
        <v>286</v>
      </c>
      <c r="D136" s="267"/>
      <c r="E136" s="268"/>
      <c r="F136" s="269"/>
      <c r="G136" s="269"/>
      <c r="H136" s="189"/>
      <c r="I136" s="179"/>
      <c r="J136" s="189"/>
      <c r="K136" s="179"/>
      <c r="L136" s="179"/>
      <c r="M136" s="179"/>
      <c r="N136" s="177"/>
      <c r="O136" s="177"/>
      <c r="P136" s="177"/>
      <c r="Q136" s="177"/>
      <c r="R136" s="154"/>
      <c r="S136" s="154"/>
      <c r="T136" s="155"/>
      <c r="U136" s="154"/>
      <c r="V136" s="148"/>
      <c r="W136" s="148"/>
      <c r="X136" s="148"/>
      <c r="Y136" s="148"/>
      <c r="Z136" s="148"/>
      <c r="AA136" s="148"/>
      <c r="AB136" s="148"/>
      <c r="AC136" s="148"/>
      <c r="AD136" s="148"/>
      <c r="AE136" s="148" t="s">
        <v>116</v>
      </c>
      <c r="AF136" s="148"/>
      <c r="AG136" s="148"/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9" t="str">
        <f>C136</f>
        <v>Montáž a dodávka nové baterie nástěnné (dlouhé ramínko) nad výlevku do úklidové místnosti</v>
      </c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74">
        <v>79</v>
      </c>
      <c r="B137" s="175" t="s">
        <v>287</v>
      </c>
      <c r="C137" s="176" t="s">
        <v>288</v>
      </c>
      <c r="D137" s="177" t="s">
        <v>201</v>
      </c>
      <c r="E137" s="178">
        <v>1</v>
      </c>
      <c r="F137" s="179">
        <f>H137+J137</f>
        <v>0</v>
      </c>
      <c r="G137" s="179">
        <f>ROUND(E137*F137,2)</f>
        <v>0</v>
      </c>
      <c r="H137" s="180"/>
      <c r="I137" s="179">
        <f>ROUND(E137*H137,2)</f>
        <v>0</v>
      </c>
      <c r="J137" s="180"/>
      <c r="K137" s="179">
        <f>ROUND(E137*J137,2)</f>
        <v>0</v>
      </c>
      <c r="L137" s="179">
        <v>21</v>
      </c>
      <c r="M137" s="179">
        <f>G137*(1+L137/100)</f>
        <v>0</v>
      </c>
      <c r="N137" s="177">
        <v>8.0000000000000007E-5</v>
      </c>
      <c r="O137" s="177">
        <f>ROUND(E137*N137,5)</f>
        <v>8.0000000000000007E-5</v>
      </c>
      <c r="P137" s="177">
        <v>0</v>
      </c>
      <c r="Q137" s="177">
        <f>ROUND(E137*P137,5)</f>
        <v>0</v>
      </c>
      <c r="R137" s="154"/>
      <c r="S137" s="154"/>
      <c r="T137" s="155">
        <v>0.18</v>
      </c>
      <c r="U137" s="154">
        <f>ROUND(E137*T137,2)</f>
        <v>0.18</v>
      </c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 t="s">
        <v>134</v>
      </c>
      <c r="AF137" s="148"/>
      <c r="AG137" s="148"/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74"/>
      <c r="B138" s="175"/>
      <c r="C138" s="266" t="s">
        <v>289</v>
      </c>
      <c r="D138" s="267"/>
      <c r="E138" s="268"/>
      <c r="F138" s="269"/>
      <c r="G138" s="269"/>
      <c r="H138" s="189"/>
      <c r="I138" s="179"/>
      <c r="J138" s="189"/>
      <c r="K138" s="179"/>
      <c r="L138" s="179"/>
      <c r="M138" s="179"/>
      <c r="N138" s="177"/>
      <c r="O138" s="177"/>
      <c r="P138" s="177"/>
      <c r="Q138" s="177"/>
      <c r="R138" s="154"/>
      <c r="S138" s="154"/>
      <c r="T138" s="155"/>
      <c r="U138" s="154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 t="s">
        <v>116</v>
      </c>
      <c r="AF138" s="148"/>
      <c r="AG138" s="148"/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9" t="str">
        <f>C138</f>
        <v>Přívod vody k automatu na kávu</v>
      </c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74">
        <v>80</v>
      </c>
      <c r="B139" s="175" t="s">
        <v>290</v>
      </c>
      <c r="C139" s="176" t="s">
        <v>291</v>
      </c>
      <c r="D139" s="177" t="s">
        <v>152</v>
      </c>
      <c r="E139" s="178">
        <v>1</v>
      </c>
      <c r="F139" s="179">
        <f>H139+J139</f>
        <v>0</v>
      </c>
      <c r="G139" s="179">
        <f>ROUND(E139*F139,2)</f>
        <v>0</v>
      </c>
      <c r="H139" s="180"/>
      <c r="I139" s="179">
        <f>ROUND(E139*H139,2)</f>
        <v>0</v>
      </c>
      <c r="J139" s="180"/>
      <c r="K139" s="179">
        <f>ROUND(E139*J139,2)</f>
        <v>0</v>
      </c>
      <c r="L139" s="179">
        <v>21</v>
      </c>
      <c r="M139" s="179">
        <f>G139*(1+L139/100)</f>
        <v>0</v>
      </c>
      <c r="N139" s="177">
        <v>0</v>
      </c>
      <c r="O139" s="177">
        <f>ROUND(E139*N139,5)</f>
        <v>0</v>
      </c>
      <c r="P139" s="177">
        <v>0</v>
      </c>
      <c r="Q139" s="177">
        <f>ROUND(E139*P139,5)</f>
        <v>0</v>
      </c>
      <c r="R139" s="154"/>
      <c r="S139" s="154"/>
      <c r="T139" s="155">
        <v>0</v>
      </c>
      <c r="U139" s="154">
        <f>ROUND(E139*T139,2)</f>
        <v>0</v>
      </c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 t="s">
        <v>134</v>
      </c>
      <c r="AF139" s="148"/>
      <c r="AG139" s="148"/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74">
        <v>81</v>
      </c>
      <c r="B140" s="175" t="s">
        <v>292</v>
      </c>
      <c r="C140" s="176" t="s">
        <v>293</v>
      </c>
      <c r="D140" s="177" t="s">
        <v>0</v>
      </c>
      <c r="E140" s="178">
        <v>0.64</v>
      </c>
      <c r="F140" s="179">
        <f>H140+J140</f>
        <v>0</v>
      </c>
      <c r="G140" s="179">
        <f>ROUND(E140*F140,2)</f>
        <v>0</v>
      </c>
      <c r="H140" s="180"/>
      <c r="I140" s="179">
        <f>ROUND(E140*H140,2)</f>
        <v>0</v>
      </c>
      <c r="J140" s="180"/>
      <c r="K140" s="179">
        <f>ROUND(E140*J140,2)</f>
        <v>0</v>
      </c>
      <c r="L140" s="179">
        <v>21</v>
      </c>
      <c r="M140" s="179">
        <f>G140*(1+L140/100)</f>
        <v>0</v>
      </c>
      <c r="N140" s="177">
        <v>0</v>
      </c>
      <c r="O140" s="177">
        <f>ROUND(E140*N140,5)</f>
        <v>0</v>
      </c>
      <c r="P140" s="177">
        <v>0</v>
      </c>
      <c r="Q140" s="177">
        <f>ROUND(E140*P140,5)</f>
        <v>0</v>
      </c>
      <c r="R140" s="154"/>
      <c r="S140" s="154"/>
      <c r="T140" s="155">
        <v>0</v>
      </c>
      <c r="U140" s="154">
        <f>ROUND(E140*T140,2)</f>
        <v>0</v>
      </c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 t="s">
        <v>134</v>
      </c>
      <c r="AF140" s="148"/>
      <c r="AG140" s="148"/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>
      <c r="A141" s="152" t="s">
        <v>110</v>
      </c>
      <c r="B141" s="184" t="s">
        <v>75</v>
      </c>
      <c r="C141" s="185" t="s">
        <v>76</v>
      </c>
      <c r="D141" s="186"/>
      <c r="E141" s="187"/>
      <c r="F141" s="188"/>
      <c r="G141" s="188">
        <f>SUMIF(AE142:AE146,"&lt;&gt;NOR",G142:G146)</f>
        <v>0</v>
      </c>
      <c r="H141" s="188"/>
      <c r="I141" s="188">
        <f>SUM(I142:I146)</f>
        <v>0</v>
      </c>
      <c r="J141" s="188"/>
      <c r="K141" s="188">
        <f>SUM(K142:K146)</f>
        <v>0</v>
      </c>
      <c r="L141" s="188"/>
      <c r="M141" s="188">
        <f>SUM(M142:M146)</f>
        <v>0</v>
      </c>
      <c r="N141" s="186"/>
      <c r="O141" s="186">
        <f>SUM(O142:O146)</f>
        <v>0</v>
      </c>
      <c r="P141" s="186"/>
      <c r="Q141" s="186">
        <f>SUM(Q142:Q146)</f>
        <v>0.34799999999999998</v>
      </c>
      <c r="R141" s="156"/>
      <c r="S141" s="156"/>
      <c r="T141" s="157"/>
      <c r="U141" s="156">
        <f>SUM(U142:U146)</f>
        <v>9.6999999999999993</v>
      </c>
      <c r="AE141" t="s">
        <v>111</v>
      </c>
    </row>
    <row r="142" spans="1:60" outlineLevel="1">
      <c r="A142" s="174">
        <v>82</v>
      </c>
      <c r="B142" s="175" t="s">
        <v>294</v>
      </c>
      <c r="C142" s="176" t="s">
        <v>295</v>
      </c>
      <c r="D142" s="177" t="s">
        <v>152</v>
      </c>
      <c r="E142" s="178">
        <v>2</v>
      </c>
      <c r="F142" s="179">
        <f>H142+J142</f>
        <v>0</v>
      </c>
      <c r="G142" s="179">
        <f>ROUND(E142*F142,2)</f>
        <v>0</v>
      </c>
      <c r="H142" s="180"/>
      <c r="I142" s="179">
        <f>ROUND(E142*H142,2)</f>
        <v>0</v>
      </c>
      <c r="J142" s="180"/>
      <c r="K142" s="179">
        <f>ROUND(E142*J142,2)</f>
        <v>0</v>
      </c>
      <c r="L142" s="179">
        <v>21</v>
      </c>
      <c r="M142" s="179">
        <f>G142*(1+L142/100)</f>
        <v>0</v>
      </c>
      <c r="N142" s="177">
        <v>0</v>
      </c>
      <c r="O142" s="177">
        <f>ROUND(E142*N142,5)</f>
        <v>0</v>
      </c>
      <c r="P142" s="177">
        <v>0.17399999999999999</v>
      </c>
      <c r="Q142" s="177">
        <f>ROUND(E142*P142,5)</f>
        <v>0.34799999999999998</v>
      </c>
      <c r="R142" s="154"/>
      <c r="S142" s="154"/>
      <c r="T142" s="155">
        <v>0.95</v>
      </c>
      <c r="U142" s="154">
        <f>ROUND(E142*T142,2)</f>
        <v>1.9</v>
      </c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 t="s">
        <v>134</v>
      </c>
      <c r="AF142" s="148"/>
      <c r="AG142" s="148"/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74"/>
      <c r="B143" s="175"/>
      <c r="C143" s="266" t="s">
        <v>296</v>
      </c>
      <c r="D143" s="267"/>
      <c r="E143" s="268"/>
      <c r="F143" s="269"/>
      <c r="G143" s="269"/>
      <c r="H143" s="189"/>
      <c r="I143" s="179"/>
      <c r="J143" s="189"/>
      <c r="K143" s="179"/>
      <c r="L143" s="179"/>
      <c r="M143" s="179"/>
      <c r="N143" s="177"/>
      <c r="O143" s="177"/>
      <c r="P143" s="177"/>
      <c r="Q143" s="177"/>
      <c r="R143" s="154"/>
      <c r="S143" s="154"/>
      <c r="T143" s="155"/>
      <c r="U143" s="154"/>
      <c r="V143" s="148"/>
      <c r="W143" s="148"/>
      <c r="X143" s="148"/>
      <c r="Y143" s="148"/>
      <c r="Z143" s="148"/>
      <c r="AA143" s="148"/>
      <c r="AB143" s="148"/>
      <c r="AC143" s="148"/>
      <c r="AD143" s="148"/>
      <c r="AE143" s="148" t="s">
        <v>116</v>
      </c>
      <c r="AF143" s="148"/>
      <c r="AG143" s="148"/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9" t="str">
        <f>C143</f>
        <v>Demontáž a zpětná montáž nábytku č.m.21 primář a 23 ordinace</v>
      </c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74">
        <v>83</v>
      </c>
      <c r="B144" s="175" t="s">
        <v>297</v>
      </c>
      <c r="C144" s="176" t="s">
        <v>298</v>
      </c>
      <c r="D144" s="177" t="s">
        <v>152</v>
      </c>
      <c r="E144" s="178">
        <v>2</v>
      </c>
      <c r="F144" s="179">
        <f>H144+J144</f>
        <v>0</v>
      </c>
      <c r="G144" s="179">
        <f>ROUND(E144*F144,2)</f>
        <v>0</v>
      </c>
      <c r="H144" s="180"/>
      <c r="I144" s="179">
        <f>ROUND(E144*H144,2)</f>
        <v>0</v>
      </c>
      <c r="J144" s="180"/>
      <c r="K144" s="179">
        <f>ROUND(E144*J144,2)</f>
        <v>0</v>
      </c>
      <c r="L144" s="179">
        <v>21</v>
      </c>
      <c r="M144" s="179">
        <f>G144*(1+L144/100)</f>
        <v>0</v>
      </c>
      <c r="N144" s="177">
        <v>0</v>
      </c>
      <c r="O144" s="177">
        <f>ROUND(E144*N144,5)</f>
        <v>0</v>
      </c>
      <c r="P144" s="177">
        <v>0</v>
      </c>
      <c r="Q144" s="177">
        <f>ROUND(E144*P144,5)</f>
        <v>0</v>
      </c>
      <c r="R144" s="154"/>
      <c r="S144" s="154"/>
      <c r="T144" s="155">
        <v>3.9</v>
      </c>
      <c r="U144" s="154">
        <f>ROUND(E144*T144,2)</f>
        <v>7.8</v>
      </c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 t="s">
        <v>134</v>
      </c>
      <c r="AF144" s="148"/>
      <c r="AG144" s="148"/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74"/>
      <c r="B145" s="175"/>
      <c r="C145" s="266" t="s">
        <v>296</v>
      </c>
      <c r="D145" s="267"/>
      <c r="E145" s="268"/>
      <c r="F145" s="269"/>
      <c r="G145" s="269"/>
      <c r="H145" s="189"/>
      <c r="I145" s="179"/>
      <c r="J145" s="189"/>
      <c r="K145" s="179"/>
      <c r="L145" s="179"/>
      <c r="M145" s="179"/>
      <c r="N145" s="177"/>
      <c r="O145" s="177"/>
      <c r="P145" s="177"/>
      <c r="Q145" s="177"/>
      <c r="R145" s="154"/>
      <c r="S145" s="154"/>
      <c r="T145" s="155"/>
      <c r="U145" s="154"/>
      <c r="V145" s="148"/>
      <c r="W145" s="148"/>
      <c r="X145" s="148"/>
      <c r="Y145" s="148"/>
      <c r="Z145" s="148"/>
      <c r="AA145" s="148"/>
      <c r="AB145" s="148"/>
      <c r="AC145" s="148"/>
      <c r="AD145" s="148"/>
      <c r="AE145" s="148" t="s">
        <v>116</v>
      </c>
      <c r="AF145" s="148"/>
      <c r="AG145" s="148"/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9" t="str">
        <f>C145</f>
        <v>Demontáž a zpětná montáž nábytku č.m.21 primář a 23 ordinace</v>
      </c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74">
        <v>84</v>
      </c>
      <c r="B146" s="175" t="s">
        <v>299</v>
      </c>
      <c r="C146" s="176" t="s">
        <v>300</v>
      </c>
      <c r="D146" s="177" t="s">
        <v>0</v>
      </c>
      <c r="E146" s="178">
        <v>1.25</v>
      </c>
      <c r="F146" s="179">
        <f>H146+J146</f>
        <v>0</v>
      </c>
      <c r="G146" s="179">
        <f>ROUND(E146*F146,2)</f>
        <v>0</v>
      </c>
      <c r="H146" s="180"/>
      <c r="I146" s="179">
        <f>ROUND(E146*H146,2)</f>
        <v>0</v>
      </c>
      <c r="J146" s="180"/>
      <c r="K146" s="179">
        <f>ROUND(E146*J146,2)</f>
        <v>0</v>
      </c>
      <c r="L146" s="179">
        <v>21</v>
      </c>
      <c r="M146" s="179">
        <f>G146*(1+L146/100)</f>
        <v>0</v>
      </c>
      <c r="N146" s="177">
        <v>0</v>
      </c>
      <c r="O146" s="177">
        <f>ROUND(E146*N146,5)</f>
        <v>0</v>
      </c>
      <c r="P146" s="177">
        <v>0</v>
      </c>
      <c r="Q146" s="177">
        <f>ROUND(E146*P146,5)</f>
        <v>0</v>
      </c>
      <c r="R146" s="154"/>
      <c r="S146" s="154"/>
      <c r="T146" s="155">
        <v>0</v>
      </c>
      <c r="U146" s="154">
        <f>ROUND(E146*T146,2)</f>
        <v>0</v>
      </c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 t="s">
        <v>134</v>
      </c>
      <c r="AF146" s="148"/>
      <c r="AG146" s="148"/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>
      <c r="A147" s="152" t="s">
        <v>110</v>
      </c>
      <c r="B147" s="184" t="s">
        <v>77</v>
      </c>
      <c r="C147" s="185" t="s">
        <v>78</v>
      </c>
      <c r="D147" s="186"/>
      <c r="E147" s="187"/>
      <c r="F147" s="188"/>
      <c r="G147" s="188">
        <f>SUMIF(AE148:AE151,"&lt;&gt;NOR",G148:G151)</f>
        <v>0</v>
      </c>
      <c r="H147" s="188"/>
      <c r="I147" s="188">
        <f>SUM(I148:I151)</f>
        <v>0</v>
      </c>
      <c r="J147" s="188"/>
      <c r="K147" s="188">
        <f>SUM(K148:K151)</f>
        <v>0</v>
      </c>
      <c r="L147" s="188"/>
      <c r="M147" s="188">
        <f>SUM(M148:M151)</f>
        <v>0</v>
      </c>
      <c r="N147" s="186"/>
      <c r="O147" s="186">
        <f>SUM(O148:O151)</f>
        <v>0</v>
      </c>
      <c r="P147" s="186"/>
      <c r="Q147" s="186">
        <f>SUM(Q148:Q151)</f>
        <v>0.03</v>
      </c>
      <c r="R147" s="156"/>
      <c r="S147" s="156"/>
      <c r="T147" s="157"/>
      <c r="U147" s="156">
        <f>SUM(U148:U151)</f>
        <v>3.06</v>
      </c>
      <c r="AE147" t="s">
        <v>111</v>
      </c>
    </row>
    <row r="148" spans="1:60" outlineLevel="1">
      <c r="A148" s="174">
        <v>85</v>
      </c>
      <c r="B148" s="175" t="s">
        <v>301</v>
      </c>
      <c r="C148" s="176" t="s">
        <v>302</v>
      </c>
      <c r="D148" s="177" t="s">
        <v>114</v>
      </c>
      <c r="E148" s="178">
        <v>6</v>
      </c>
      <c r="F148" s="179">
        <f>H148+J148</f>
        <v>0</v>
      </c>
      <c r="G148" s="179">
        <f>ROUND(E148*F148,2)</f>
        <v>0</v>
      </c>
      <c r="H148" s="180"/>
      <c r="I148" s="179">
        <f>ROUND(E148*H148,2)</f>
        <v>0</v>
      </c>
      <c r="J148" s="180"/>
      <c r="K148" s="179">
        <f>ROUND(E148*J148,2)</f>
        <v>0</v>
      </c>
      <c r="L148" s="179">
        <v>21</v>
      </c>
      <c r="M148" s="179">
        <f>G148*(1+L148/100)</f>
        <v>0</v>
      </c>
      <c r="N148" s="177">
        <v>0</v>
      </c>
      <c r="O148" s="177">
        <f>ROUND(E148*N148,5)</f>
        <v>0</v>
      </c>
      <c r="P148" s="177">
        <v>5.0000000000000001E-3</v>
      </c>
      <c r="Q148" s="177">
        <f>ROUND(E148*P148,5)</f>
        <v>0.03</v>
      </c>
      <c r="R148" s="154"/>
      <c r="S148" s="154"/>
      <c r="T148" s="155">
        <v>0.51</v>
      </c>
      <c r="U148" s="154">
        <f>ROUND(E148*T148,2)</f>
        <v>3.06</v>
      </c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 t="s">
        <v>134</v>
      </c>
      <c r="AF148" s="148"/>
      <c r="AG148" s="148"/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74"/>
      <c r="B149" s="175"/>
      <c r="C149" s="266" t="s">
        <v>303</v>
      </c>
      <c r="D149" s="267"/>
      <c r="E149" s="268"/>
      <c r="F149" s="269"/>
      <c r="G149" s="269"/>
      <c r="H149" s="189"/>
      <c r="I149" s="179"/>
      <c r="J149" s="189"/>
      <c r="K149" s="179"/>
      <c r="L149" s="179"/>
      <c r="M149" s="179"/>
      <c r="N149" s="177"/>
      <c r="O149" s="177"/>
      <c r="P149" s="177"/>
      <c r="Q149" s="177"/>
      <c r="R149" s="154"/>
      <c r="S149" s="154"/>
      <c r="T149" s="155"/>
      <c r="U149" s="154"/>
      <c r="V149" s="148"/>
      <c r="W149" s="148"/>
      <c r="X149" s="148"/>
      <c r="Y149" s="148"/>
      <c r="Z149" s="148"/>
      <c r="AA149" s="148"/>
      <c r="AB149" s="148"/>
      <c r="AC149" s="148"/>
      <c r="AD149" s="148"/>
      <c r="AE149" s="148" t="s">
        <v>116</v>
      </c>
      <c r="AF149" s="148"/>
      <c r="AG149" s="148"/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9" t="str">
        <f>C149</f>
        <v>Rozebrání stávajícího podhledu v čekárně č.m.28</v>
      </c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74">
        <v>86</v>
      </c>
      <c r="B150" s="175" t="s">
        <v>304</v>
      </c>
      <c r="C150" s="176" t="s">
        <v>305</v>
      </c>
      <c r="D150" s="177" t="s">
        <v>114</v>
      </c>
      <c r="E150" s="178">
        <v>6</v>
      </c>
      <c r="F150" s="179">
        <f>H150+J150</f>
        <v>0</v>
      </c>
      <c r="G150" s="179">
        <f>ROUND(E150*F150,2)</f>
        <v>0</v>
      </c>
      <c r="H150" s="180"/>
      <c r="I150" s="179">
        <f>ROUND(E150*H150,2)</f>
        <v>0</v>
      </c>
      <c r="J150" s="180"/>
      <c r="K150" s="179">
        <f>ROUND(E150*J150,2)</f>
        <v>0</v>
      </c>
      <c r="L150" s="179">
        <v>21</v>
      </c>
      <c r="M150" s="179">
        <f>G150*(1+L150/100)</f>
        <v>0</v>
      </c>
      <c r="N150" s="177">
        <v>0</v>
      </c>
      <c r="O150" s="177">
        <f>ROUND(E150*N150,5)</f>
        <v>0</v>
      </c>
      <c r="P150" s="177">
        <v>0</v>
      </c>
      <c r="Q150" s="177">
        <f>ROUND(E150*P150,5)</f>
        <v>0</v>
      </c>
      <c r="R150" s="154"/>
      <c r="S150" s="154"/>
      <c r="T150" s="155">
        <v>0</v>
      </c>
      <c r="U150" s="154">
        <f>ROUND(E150*T150,2)</f>
        <v>0</v>
      </c>
      <c r="V150" s="148"/>
      <c r="W150" s="148"/>
      <c r="X150" s="148"/>
      <c r="Y150" s="148"/>
      <c r="Z150" s="148"/>
      <c r="AA150" s="148"/>
      <c r="AB150" s="148"/>
      <c r="AC150" s="148"/>
      <c r="AD150" s="148"/>
      <c r="AE150" s="148" t="s">
        <v>134</v>
      </c>
      <c r="AF150" s="148"/>
      <c r="AG150" s="148"/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74">
        <v>87</v>
      </c>
      <c r="B151" s="175" t="s">
        <v>306</v>
      </c>
      <c r="C151" s="176" t="s">
        <v>307</v>
      </c>
      <c r="D151" s="177" t="s">
        <v>0</v>
      </c>
      <c r="E151" s="178">
        <v>1.7</v>
      </c>
      <c r="F151" s="179">
        <f>H151+J151</f>
        <v>0</v>
      </c>
      <c r="G151" s="179">
        <f>ROUND(E151*F151,2)</f>
        <v>0</v>
      </c>
      <c r="H151" s="180"/>
      <c r="I151" s="179">
        <f>ROUND(E151*H151,2)</f>
        <v>0</v>
      </c>
      <c r="J151" s="180"/>
      <c r="K151" s="179">
        <f>ROUND(E151*J151,2)</f>
        <v>0</v>
      </c>
      <c r="L151" s="179">
        <v>21</v>
      </c>
      <c r="M151" s="179">
        <f>G151*(1+L151/100)</f>
        <v>0</v>
      </c>
      <c r="N151" s="177">
        <v>0</v>
      </c>
      <c r="O151" s="177">
        <f>ROUND(E151*N151,5)</f>
        <v>0</v>
      </c>
      <c r="P151" s="177">
        <v>0</v>
      </c>
      <c r="Q151" s="177">
        <f>ROUND(E151*P151,5)</f>
        <v>0</v>
      </c>
      <c r="R151" s="154"/>
      <c r="S151" s="154"/>
      <c r="T151" s="155">
        <v>0</v>
      </c>
      <c r="U151" s="154">
        <f>ROUND(E151*T151,2)</f>
        <v>0</v>
      </c>
      <c r="V151" s="148"/>
      <c r="W151" s="148"/>
      <c r="X151" s="148"/>
      <c r="Y151" s="148"/>
      <c r="Z151" s="148"/>
      <c r="AA151" s="148"/>
      <c r="AB151" s="148"/>
      <c r="AC151" s="148"/>
      <c r="AD151" s="148"/>
      <c r="AE151" s="148" t="s">
        <v>134</v>
      </c>
      <c r="AF151" s="148"/>
      <c r="AG151" s="148"/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>
      <c r="A152" s="152" t="s">
        <v>110</v>
      </c>
      <c r="B152" s="184" t="s">
        <v>79</v>
      </c>
      <c r="C152" s="185" t="s">
        <v>80</v>
      </c>
      <c r="D152" s="186"/>
      <c r="E152" s="187"/>
      <c r="F152" s="188"/>
      <c r="G152" s="188">
        <f>SUMIF(AE153:AE157,"&lt;&gt;NOR",G153:G157)</f>
        <v>0</v>
      </c>
      <c r="H152" s="188"/>
      <c r="I152" s="188">
        <f>SUM(I153:I157)</f>
        <v>0</v>
      </c>
      <c r="J152" s="188"/>
      <c r="K152" s="188">
        <f>SUM(K153:K157)</f>
        <v>0</v>
      </c>
      <c r="L152" s="188"/>
      <c r="M152" s="188">
        <f>SUM(M153:M157)</f>
        <v>0</v>
      </c>
      <c r="N152" s="186"/>
      <c r="O152" s="186">
        <f>SUM(O153:O157)</f>
        <v>2.2429399999999999</v>
      </c>
      <c r="P152" s="186"/>
      <c r="Q152" s="186">
        <f>SUM(Q153:Q157)</f>
        <v>2.516</v>
      </c>
      <c r="R152" s="156"/>
      <c r="S152" s="156"/>
      <c r="T152" s="157"/>
      <c r="U152" s="156">
        <f>SUM(U153:U157)</f>
        <v>113.96000000000001</v>
      </c>
      <c r="AE152" t="s">
        <v>111</v>
      </c>
    </row>
    <row r="153" spans="1:60" ht="22.5" outlineLevel="1">
      <c r="A153" s="174">
        <v>88</v>
      </c>
      <c r="B153" s="175" t="s">
        <v>308</v>
      </c>
      <c r="C153" s="176" t="s">
        <v>309</v>
      </c>
      <c r="D153" s="177" t="s">
        <v>114</v>
      </c>
      <c r="E153" s="178">
        <v>37</v>
      </c>
      <c r="F153" s="179">
        <f>H153+J153</f>
        <v>0</v>
      </c>
      <c r="G153" s="179">
        <f>ROUND(E153*F153,2)</f>
        <v>0</v>
      </c>
      <c r="H153" s="180"/>
      <c r="I153" s="179">
        <f>ROUND(E153*H153,2)</f>
        <v>0</v>
      </c>
      <c r="J153" s="180"/>
      <c r="K153" s="179">
        <f>ROUND(E153*J153,2)</f>
        <v>0</v>
      </c>
      <c r="L153" s="179">
        <v>21</v>
      </c>
      <c r="M153" s="179">
        <f>G153*(1+L153/100)</f>
        <v>0</v>
      </c>
      <c r="N153" s="177">
        <v>6.062E-2</v>
      </c>
      <c r="O153" s="177">
        <f>ROUND(E153*N153,5)</f>
        <v>2.2429399999999999</v>
      </c>
      <c r="P153" s="177">
        <v>6.8000000000000005E-2</v>
      </c>
      <c r="Q153" s="177">
        <f>ROUND(E153*P153,5)</f>
        <v>2.516</v>
      </c>
      <c r="R153" s="154"/>
      <c r="S153" s="154"/>
      <c r="T153" s="155">
        <v>2.41</v>
      </c>
      <c r="U153" s="154">
        <f>ROUND(E153*T153,2)</f>
        <v>89.17</v>
      </c>
      <c r="V153" s="148"/>
      <c r="W153" s="148"/>
      <c r="X153" s="148"/>
      <c r="Y153" s="148"/>
      <c r="Z153" s="148"/>
      <c r="AA153" s="148"/>
      <c r="AB153" s="148"/>
      <c r="AC153" s="148"/>
      <c r="AD153" s="148"/>
      <c r="AE153" s="148" t="s">
        <v>115</v>
      </c>
      <c r="AF153" s="148"/>
      <c r="AG153" s="148"/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74"/>
      <c r="B154" s="175"/>
      <c r="C154" s="266" t="s">
        <v>310</v>
      </c>
      <c r="D154" s="267"/>
      <c r="E154" s="268"/>
      <c r="F154" s="269"/>
      <c r="G154" s="269"/>
      <c r="H154" s="189"/>
      <c r="I154" s="179"/>
      <c r="J154" s="189"/>
      <c r="K154" s="179"/>
      <c r="L154" s="179"/>
      <c r="M154" s="179"/>
      <c r="N154" s="177"/>
      <c r="O154" s="177"/>
      <c r="P154" s="177"/>
      <c r="Q154" s="177"/>
      <c r="R154" s="154"/>
      <c r="S154" s="154"/>
      <c r="T154" s="155"/>
      <c r="U154" s="154"/>
      <c r="V154" s="148"/>
      <c r="W154" s="148"/>
      <c r="X154" s="148"/>
      <c r="Y154" s="148"/>
      <c r="Z154" s="148"/>
      <c r="AA154" s="148"/>
      <c r="AB154" s="148"/>
      <c r="AC154" s="148"/>
      <c r="AD154" s="148"/>
      <c r="AE154" s="148" t="s">
        <v>116</v>
      </c>
      <c r="AF154" s="148"/>
      <c r="AG154" s="148"/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9" t="str">
        <f>C154</f>
        <v>Jednotlivé plochy oprav ker. obkladu jsou uvedeny ve výkrese</v>
      </c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74">
        <v>89</v>
      </c>
      <c r="B155" s="175" t="s">
        <v>311</v>
      </c>
      <c r="C155" s="176" t="s">
        <v>312</v>
      </c>
      <c r="D155" s="177" t="s">
        <v>114</v>
      </c>
      <c r="E155" s="178">
        <v>37</v>
      </c>
      <c r="F155" s="179">
        <f>H155+J155</f>
        <v>0</v>
      </c>
      <c r="G155" s="179">
        <f>ROUND(E155*F155,2)</f>
        <v>0</v>
      </c>
      <c r="H155" s="180"/>
      <c r="I155" s="179">
        <f>ROUND(E155*H155,2)</f>
        <v>0</v>
      </c>
      <c r="J155" s="180"/>
      <c r="K155" s="179">
        <f>ROUND(E155*J155,2)</f>
        <v>0</v>
      </c>
      <c r="L155" s="179">
        <v>21</v>
      </c>
      <c r="M155" s="179">
        <f>G155*(1+L155/100)</f>
        <v>0</v>
      </c>
      <c r="N155" s="177">
        <v>0</v>
      </c>
      <c r="O155" s="177">
        <f>ROUND(E155*N155,5)</f>
        <v>0</v>
      </c>
      <c r="P155" s="177">
        <v>0</v>
      </c>
      <c r="Q155" s="177">
        <f>ROUND(E155*P155,5)</f>
        <v>0</v>
      </c>
      <c r="R155" s="154"/>
      <c r="S155" s="154"/>
      <c r="T155" s="155">
        <v>0.56999999999999995</v>
      </c>
      <c r="U155" s="154">
        <f>ROUND(E155*T155,2)</f>
        <v>21.09</v>
      </c>
      <c r="V155" s="148"/>
      <c r="W155" s="148"/>
      <c r="X155" s="148"/>
      <c r="Y155" s="148"/>
      <c r="Z155" s="148"/>
      <c r="AA155" s="148"/>
      <c r="AB155" s="148"/>
      <c r="AC155" s="148"/>
      <c r="AD155" s="148"/>
      <c r="AE155" s="148" t="s">
        <v>134</v>
      </c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74">
        <v>90</v>
      </c>
      <c r="B156" s="175" t="s">
        <v>313</v>
      </c>
      <c r="C156" s="176" t="s">
        <v>314</v>
      </c>
      <c r="D156" s="177" t="s">
        <v>114</v>
      </c>
      <c r="E156" s="178">
        <v>37</v>
      </c>
      <c r="F156" s="179">
        <f>H156+J156</f>
        <v>0</v>
      </c>
      <c r="G156" s="179">
        <f>ROUND(E156*F156,2)</f>
        <v>0</v>
      </c>
      <c r="H156" s="180"/>
      <c r="I156" s="179">
        <f>ROUND(E156*H156,2)</f>
        <v>0</v>
      </c>
      <c r="J156" s="180"/>
      <c r="K156" s="179">
        <f>ROUND(E156*J156,2)</f>
        <v>0</v>
      </c>
      <c r="L156" s="179">
        <v>21</v>
      </c>
      <c r="M156" s="179">
        <f>G156*(1+L156/100)</f>
        <v>0</v>
      </c>
      <c r="N156" s="177">
        <v>0</v>
      </c>
      <c r="O156" s="177">
        <f>ROUND(E156*N156,5)</f>
        <v>0</v>
      </c>
      <c r="P156" s="177">
        <v>0</v>
      </c>
      <c r="Q156" s="177">
        <f>ROUND(E156*P156,5)</f>
        <v>0</v>
      </c>
      <c r="R156" s="154"/>
      <c r="S156" s="154"/>
      <c r="T156" s="155">
        <v>0.1</v>
      </c>
      <c r="U156" s="154">
        <f>ROUND(E156*T156,2)</f>
        <v>3.7</v>
      </c>
      <c r="V156" s="148"/>
      <c r="W156" s="148"/>
      <c r="X156" s="148"/>
      <c r="Y156" s="148"/>
      <c r="Z156" s="148"/>
      <c r="AA156" s="148"/>
      <c r="AB156" s="148"/>
      <c r="AC156" s="148"/>
      <c r="AD156" s="148"/>
      <c r="AE156" s="148" t="s">
        <v>134</v>
      </c>
      <c r="AF156" s="148"/>
      <c r="AG156" s="148"/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74">
        <v>91</v>
      </c>
      <c r="B157" s="175" t="s">
        <v>315</v>
      </c>
      <c r="C157" s="176" t="s">
        <v>316</v>
      </c>
      <c r="D157" s="177" t="s">
        <v>0</v>
      </c>
      <c r="E157" s="178">
        <v>3.75</v>
      </c>
      <c r="F157" s="179">
        <f>H157+J157</f>
        <v>0</v>
      </c>
      <c r="G157" s="179">
        <f>ROUND(E157*F157,2)</f>
        <v>0</v>
      </c>
      <c r="H157" s="180"/>
      <c r="I157" s="179">
        <f>ROUND(E157*H157,2)</f>
        <v>0</v>
      </c>
      <c r="J157" s="180"/>
      <c r="K157" s="179">
        <f>ROUND(E157*J157,2)</f>
        <v>0</v>
      </c>
      <c r="L157" s="179">
        <v>21</v>
      </c>
      <c r="M157" s="179">
        <f>G157*(1+L157/100)</f>
        <v>0</v>
      </c>
      <c r="N157" s="177">
        <v>0</v>
      </c>
      <c r="O157" s="177">
        <f>ROUND(E157*N157,5)</f>
        <v>0</v>
      </c>
      <c r="P157" s="177">
        <v>0</v>
      </c>
      <c r="Q157" s="177">
        <f>ROUND(E157*P157,5)</f>
        <v>0</v>
      </c>
      <c r="R157" s="154"/>
      <c r="S157" s="154"/>
      <c r="T157" s="155">
        <v>0</v>
      </c>
      <c r="U157" s="154">
        <f>ROUND(E157*T157,2)</f>
        <v>0</v>
      </c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 t="s">
        <v>134</v>
      </c>
      <c r="AF157" s="148"/>
      <c r="AG157" s="148"/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>
      <c r="A158" s="152" t="s">
        <v>110</v>
      </c>
      <c r="B158" s="184" t="s">
        <v>81</v>
      </c>
      <c r="C158" s="185" t="s">
        <v>82</v>
      </c>
      <c r="D158" s="186"/>
      <c r="E158" s="187"/>
      <c r="F158" s="188"/>
      <c r="G158" s="188">
        <f>SUMIF(AE159:AE159,"&lt;&gt;NOR",G159:G159)</f>
        <v>0</v>
      </c>
      <c r="H158" s="188"/>
      <c r="I158" s="188">
        <f>SUM(I159:I159)</f>
        <v>0</v>
      </c>
      <c r="J158" s="188"/>
      <c r="K158" s="188">
        <f>SUM(K159:K159)</f>
        <v>0</v>
      </c>
      <c r="L158" s="188"/>
      <c r="M158" s="188">
        <f>SUM(M159:M159)</f>
        <v>0</v>
      </c>
      <c r="N158" s="186"/>
      <c r="O158" s="186">
        <f>SUM(O159:O159)</f>
        <v>3.6900000000000002E-2</v>
      </c>
      <c r="P158" s="186"/>
      <c r="Q158" s="186">
        <f>SUM(Q159:Q159)</f>
        <v>0</v>
      </c>
      <c r="R158" s="156"/>
      <c r="S158" s="156"/>
      <c r="T158" s="157"/>
      <c r="U158" s="156">
        <f>SUM(U159:U159)</f>
        <v>8.1</v>
      </c>
      <c r="AE158" t="s">
        <v>111</v>
      </c>
    </row>
    <row r="159" spans="1:60" outlineLevel="1">
      <c r="A159" s="174">
        <v>92</v>
      </c>
      <c r="B159" s="175" t="s">
        <v>317</v>
      </c>
      <c r="C159" s="176" t="s">
        <v>318</v>
      </c>
      <c r="D159" s="177" t="s">
        <v>114</v>
      </c>
      <c r="E159" s="178">
        <v>90</v>
      </c>
      <c r="F159" s="179">
        <f>H159+J159</f>
        <v>0</v>
      </c>
      <c r="G159" s="179">
        <f>ROUND(E159*F159,2)</f>
        <v>0</v>
      </c>
      <c r="H159" s="180"/>
      <c r="I159" s="179">
        <f>ROUND(E159*H159,2)</f>
        <v>0</v>
      </c>
      <c r="J159" s="180"/>
      <c r="K159" s="179">
        <f>ROUND(E159*J159,2)</f>
        <v>0</v>
      </c>
      <c r="L159" s="179">
        <v>21</v>
      </c>
      <c r="M159" s="179">
        <f>G159*(1+L159/100)</f>
        <v>0</v>
      </c>
      <c r="N159" s="177">
        <v>4.0999999999999999E-4</v>
      </c>
      <c r="O159" s="177">
        <f>ROUND(E159*N159,5)</f>
        <v>3.6900000000000002E-2</v>
      </c>
      <c r="P159" s="177">
        <v>0</v>
      </c>
      <c r="Q159" s="177">
        <f>ROUND(E159*P159,5)</f>
        <v>0</v>
      </c>
      <c r="R159" s="154"/>
      <c r="S159" s="154"/>
      <c r="T159" s="155">
        <v>0.09</v>
      </c>
      <c r="U159" s="154">
        <f>ROUND(E159*T159,2)</f>
        <v>8.1</v>
      </c>
      <c r="V159" s="148"/>
      <c r="W159" s="148"/>
      <c r="X159" s="148"/>
      <c r="Y159" s="148"/>
      <c r="Z159" s="148"/>
      <c r="AA159" s="148"/>
      <c r="AB159" s="148"/>
      <c r="AC159" s="148"/>
      <c r="AD159" s="148"/>
      <c r="AE159" s="148" t="s">
        <v>134</v>
      </c>
      <c r="AF159" s="148"/>
      <c r="AG159" s="148"/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>
      <c r="A160" s="152" t="s">
        <v>110</v>
      </c>
      <c r="B160" s="184" t="s">
        <v>83</v>
      </c>
      <c r="C160" s="185" t="s">
        <v>26</v>
      </c>
      <c r="D160" s="186"/>
      <c r="E160" s="187"/>
      <c r="F160" s="188"/>
      <c r="G160" s="188">
        <f>SUMIF(AE161:AE161,"&lt;&gt;NOR",G161:G161)</f>
        <v>0</v>
      </c>
      <c r="H160" s="188"/>
      <c r="I160" s="188">
        <f>SUM(I161:I161)</f>
        <v>0</v>
      </c>
      <c r="J160" s="188"/>
      <c r="K160" s="188">
        <f>SUM(K161:K161)</f>
        <v>0</v>
      </c>
      <c r="L160" s="188"/>
      <c r="M160" s="188">
        <f>SUM(M161:M161)</f>
        <v>0</v>
      </c>
      <c r="N160" s="186"/>
      <c r="O160" s="186">
        <f>SUM(O161:O161)</f>
        <v>0</v>
      </c>
      <c r="P160" s="186"/>
      <c r="Q160" s="186">
        <f>SUM(Q161:Q161)</f>
        <v>0</v>
      </c>
      <c r="R160" s="156"/>
      <c r="S160" s="156"/>
      <c r="T160" s="157"/>
      <c r="U160" s="156">
        <f>SUM(U161:U161)</f>
        <v>0</v>
      </c>
      <c r="AE160" t="s">
        <v>111</v>
      </c>
    </row>
    <row r="161" spans="1:60" outlineLevel="1">
      <c r="A161" s="174">
        <v>93</v>
      </c>
      <c r="B161" s="175" t="s">
        <v>319</v>
      </c>
      <c r="C161" s="176" t="s">
        <v>320</v>
      </c>
      <c r="D161" s="177" t="s">
        <v>321</v>
      </c>
      <c r="E161" s="178">
        <v>1</v>
      </c>
      <c r="F161" s="179">
        <f>H161+J161</f>
        <v>0</v>
      </c>
      <c r="G161" s="179">
        <f>ROUND(E161*F161,2)</f>
        <v>0</v>
      </c>
      <c r="H161" s="180"/>
      <c r="I161" s="179">
        <f>ROUND(E161*H161,2)</f>
        <v>0</v>
      </c>
      <c r="J161" s="180"/>
      <c r="K161" s="179">
        <f>ROUND(E161*J161,2)</f>
        <v>0</v>
      </c>
      <c r="L161" s="179">
        <v>21</v>
      </c>
      <c r="M161" s="179">
        <f>G161*(1+L161/100)</f>
        <v>0</v>
      </c>
      <c r="N161" s="177">
        <v>0</v>
      </c>
      <c r="O161" s="177">
        <f>ROUND(E161*N161,5)</f>
        <v>0</v>
      </c>
      <c r="P161" s="177">
        <v>0</v>
      </c>
      <c r="Q161" s="177">
        <f>ROUND(E161*P161,5)</f>
        <v>0</v>
      </c>
      <c r="R161" s="165"/>
      <c r="S161" s="165"/>
      <c r="T161" s="166">
        <v>0</v>
      </c>
      <c r="U161" s="165">
        <f>ROUND(E161*T161,2)</f>
        <v>0</v>
      </c>
      <c r="V161" s="148"/>
      <c r="W161" s="148"/>
      <c r="X161" s="148"/>
      <c r="Y161" s="148"/>
      <c r="Z161" s="148"/>
      <c r="AA161" s="148"/>
      <c r="AB161" s="148"/>
      <c r="AC161" s="148"/>
      <c r="AD161" s="148"/>
      <c r="AE161" s="148" t="s">
        <v>322</v>
      </c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>
      <c r="A162" s="6"/>
      <c r="B162" s="7" t="s">
        <v>320</v>
      </c>
      <c r="C162" s="171" t="s">
        <v>320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AC162">
        <v>15</v>
      </c>
      <c r="AD162">
        <v>21</v>
      </c>
    </row>
    <row r="163" spans="1:60">
      <c r="A163" s="167"/>
      <c r="B163" s="168" t="s">
        <v>28</v>
      </c>
      <c r="C163" s="172" t="s">
        <v>320</v>
      </c>
      <c r="D163" s="169"/>
      <c r="E163" s="169"/>
      <c r="F163" s="169"/>
      <c r="G163" s="170">
        <f>G8+G19+G22+G34+G39+G42+G48+G66+G75+G125+G141+G147+G152+G158+G160</f>
        <v>0</v>
      </c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AC163">
        <f>SUMIF(L7:L161,AC162,G7:G161)</f>
        <v>0</v>
      </c>
      <c r="AD163">
        <f>SUMIF(L7:L161,AD162,G7:G161)</f>
        <v>0</v>
      </c>
      <c r="AE163" t="s">
        <v>324</v>
      </c>
    </row>
    <row r="164" spans="1:60">
      <c r="A164" s="6"/>
      <c r="B164" s="7" t="s">
        <v>320</v>
      </c>
      <c r="C164" s="171" t="s">
        <v>320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60">
      <c r="A165" s="6"/>
      <c r="B165" s="7" t="s">
        <v>320</v>
      </c>
      <c r="C165" s="171" t="s">
        <v>320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60">
      <c r="A166" s="270" t="s">
        <v>325</v>
      </c>
      <c r="B166" s="270"/>
      <c r="C166" s="271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60">
      <c r="A167" s="254"/>
      <c r="B167" s="255"/>
      <c r="C167" s="256"/>
      <c r="D167" s="255"/>
      <c r="E167" s="255"/>
      <c r="F167" s="255"/>
      <c r="G167" s="257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AE167" t="s">
        <v>326</v>
      </c>
    </row>
    <row r="168" spans="1:60">
      <c r="A168" s="258"/>
      <c r="B168" s="259"/>
      <c r="C168" s="260"/>
      <c r="D168" s="259"/>
      <c r="E168" s="259"/>
      <c r="F168" s="259"/>
      <c r="G168" s="261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60">
      <c r="A169" s="258"/>
      <c r="B169" s="259"/>
      <c r="C169" s="260"/>
      <c r="D169" s="259"/>
      <c r="E169" s="259"/>
      <c r="F169" s="259"/>
      <c r="G169" s="261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60">
      <c r="A170" s="258"/>
      <c r="B170" s="259"/>
      <c r="C170" s="260"/>
      <c r="D170" s="259"/>
      <c r="E170" s="259"/>
      <c r="F170" s="259"/>
      <c r="G170" s="261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60">
      <c r="A171" s="262"/>
      <c r="B171" s="263"/>
      <c r="C171" s="264"/>
      <c r="D171" s="263"/>
      <c r="E171" s="263"/>
      <c r="F171" s="263"/>
      <c r="G171" s="26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>
      <c r="A172" s="6"/>
      <c r="B172" s="7" t="s">
        <v>320</v>
      </c>
      <c r="C172" s="171" t="s">
        <v>320</v>
      </c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>
      <c r="C173" s="173"/>
      <c r="AE173" t="s">
        <v>327</v>
      </c>
    </row>
  </sheetData>
  <mergeCells count="37">
    <mergeCell ref="C11:G11"/>
    <mergeCell ref="A1:G1"/>
    <mergeCell ref="C2:G2"/>
    <mergeCell ref="C3:G3"/>
    <mergeCell ref="C4:G4"/>
    <mergeCell ref="C10:G10"/>
    <mergeCell ref="C77:G77"/>
    <mergeCell ref="C14:G14"/>
    <mergeCell ref="C17:G17"/>
    <mergeCell ref="C21:G21"/>
    <mergeCell ref="C36:G36"/>
    <mergeCell ref="C51:G51"/>
    <mergeCell ref="C53:G53"/>
    <mergeCell ref="C56:G56"/>
    <mergeCell ref="C59:G59"/>
    <mergeCell ref="C68:G68"/>
    <mergeCell ref="C70:G70"/>
    <mergeCell ref="C72:G72"/>
    <mergeCell ref="C136:G136"/>
    <mergeCell ref="C79:G79"/>
    <mergeCell ref="C81:G81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111:G111"/>
    <mergeCell ref="A167:G171"/>
    <mergeCell ref="C138:G138"/>
    <mergeCell ref="C143:G143"/>
    <mergeCell ref="C145:G145"/>
    <mergeCell ref="C149:G149"/>
    <mergeCell ref="C154:G154"/>
    <mergeCell ref="A166:C166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Valach</cp:lastModifiedBy>
  <cp:lastPrinted>2025-04-03T06:55:38Z</cp:lastPrinted>
  <dcterms:created xsi:type="dcterms:W3CDTF">2009-04-08T07:15:50Z</dcterms:created>
  <dcterms:modified xsi:type="dcterms:W3CDTF">2025-04-03T07:04:38Z</dcterms:modified>
</cp:coreProperties>
</file>